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375" windowWidth="15090" windowHeight="8700" tabRatio="941" firstSheet="3" activeTab="12"/>
  </bookViews>
  <sheets>
    <sheet name="wp 1" sheetId="1" r:id="rId1"/>
    <sheet name="wp 2" sheetId="2" r:id="rId2"/>
    <sheet name="wp 3" sheetId="3" r:id="rId3"/>
    <sheet name="wp 4" sheetId="4" r:id="rId4"/>
    <sheet name="wp 5" sheetId="5" r:id="rId5"/>
    <sheet name="wp 6" sheetId="6" r:id="rId6"/>
    <sheet name="wp 7" sheetId="7" r:id="rId7"/>
    <sheet name="wp 8" sheetId="8" r:id="rId8"/>
    <sheet name="PY overview (generated)" sheetId="9" r:id="rId9"/>
    <sheet name="PY per country (generated)" sheetId="10" r:id="rId10"/>
    <sheet name="Financial overview" sheetId="11" r:id="rId11"/>
    <sheet name="Fin. per country (generated)" sheetId="12" r:id="rId12"/>
    <sheet name="Codes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<sst xmlns="http://schemas.openxmlformats.org/spreadsheetml/2006/main" count="304" uniqueCount="138">
  <si>
    <t>Project #</t>
  </si>
  <si>
    <t>Name</t>
  </si>
  <si>
    <t>Partner</t>
  </si>
  <si>
    <t>Total</t>
  </si>
  <si>
    <t>Type*</t>
  </si>
  <si>
    <t>* Type:</t>
  </si>
  <si>
    <t>Small-and medium enterprise (&lt;250 employees)</t>
  </si>
  <si>
    <t>University or university related</t>
  </si>
  <si>
    <t>other company</t>
  </si>
  <si>
    <t>Research Lab</t>
  </si>
  <si>
    <t>%</t>
  </si>
  <si>
    <t>FIN</t>
  </si>
  <si>
    <t>GER</t>
  </si>
  <si>
    <t>PL:</t>
  </si>
  <si>
    <t>Start:</t>
  </si>
  <si>
    <t>DEN</t>
  </si>
  <si>
    <t>End:</t>
  </si>
  <si>
    <t>sme</t>
  </si>
  <si>
    <t>uni</t>
  </si>
  <si>
    <t>bsg</t>
  </si>
  <si>
    <t>ind</t>
  </si>
  <si>
    <t>res</t>
  </si>
  <si>
    <t>AUS</t>
  </si>
  <si>
    <t>BEL</t>
  </si>
  <si>
    <t>CZE</t>
  </si>
  <si>
    <t>FRA</t>
  </si>
  <si>
    <t>GRE</t>
  </si>
  <si>
    <t>IRE</t>
  </si>
  <si>
    <t>ITA</t>
  </si>
  <si>
    <t>NLD</t>
  </si>
  <si>
    <t>NOR</t>
  </si>
  <si>
    <t>RUS</t>
  </si>
  <si>
    <t>SPA</t>
  </si>
  <si>
    <t>SWE</t>
  </si>
  <si>
    <t>SWI</t>
  </si>
  <si>
    <t>ISR</t>
  </si>
  <si>
    <t>POR</t>
  </si>
  <si>
    <t>Country**</t>
  </si>
  <si>
    <t>** Countries: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</si>
  <si>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</si>
  <si>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</si>
  <si>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</si>
  <si>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</si>
  <si>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</si>
  <si>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</si>
  <si>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</si>
  <si>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</si>
  <si>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Ireland</t>
  </si>
  <si>
    <t>Israel</t>
  </si>
  <si>
    <t>Italy</t>
  </si>
  <si>
    <t>Norway</t>
  </si>
  <si>
    <t>Portugal</t>
  </si>
  <si>
    <t>Russia</t>
  </si>
  <si>
    <t>Spain</t>
  </si>
  <si>
    <t>Sweden</t>
  </si>
  <si>
    <t>Switzerland</t>
  </si>
  <si>
    <t>United Kingdom</t>
  </si>
  <si>
    <t>ITEA founding company</t>
  </si>
  <si>
    <t>(to be filled by ITEA)</t>
  </si>
  <si>
    <t>Automatically generated</t>
  </si>
  <si>
    <t>Workpackages</t>
  </si>
  <si>
    <t>personyears per calendar-year</t>
  </si>
  <si>
    <t>Country</t>
  </si>
  <si>
    <t>Personyears to be indicated</t>
  </si>
  <si>
    <t>To be filled completely</t>
  </si>
  <si>
    <t>Generated automatically</t>
  </si>
  <si>
    <t>Please use ONLY</t>
  </si>
  <si>
    <t>these codes</t>
  </si>
  <si>
    <t>Financial information to be indicated in 1000 Euro's (kEuro's)</t>
  </si>
  <si>
    <t>EUREKA MEMBERS</t>
  </si>
  <si>
    <t>Croatia</t>
  </si>
  <si>
    <t>CRO</t>
  </si>
  <si>
    <t>Estonia</t>
  </si>
  <si>
    <t>EST</t>
  </si>
  <si>
    <t>Hungary</t>
  </si>
  <si>
    <t>HUN</t>
  </si>
  <si>
    <t>Iceland</t>
  </si>
  <si>
    <t>ICE</t>
  </si>
  <si>
    <t>Latvia</t>
  </si>
  <si>
    <t>LAT</t>
  </si>
  <si>
    <t>Lithuania</t>
  </si>
  <si>
    <t>LIT</t>
  </si>
  <si>
    <t>Luxembourg</t>
  </si>
  <si>
    <t>LUX</t>
  </si>
  <si>
    <t>Poland</t>
  </si>
  <si>
    <t>POL</t>
  </si>
  <si>
    <t>Romania</t>
  </si>
  <si>
    <t>ROM</t>
  </si>
  <si>
    <t>Slovakia</t>
  </si>
  <si>
    <t>SLK</t>
  </si>
  <si>
    <t>Slovenia</t>
  </si>
  <si>
    <t>SLV</t>
  </si>
  <si>
    <t>Turkey</t>
  </si>
  <si>
    <t>TUR</t>
  </si>
  <si>
    <t>List of possible participating countries (within the Eureka framework)</t>
  </si>
  <si>
    <t>UKD</t>
  </si>
  <si>
    <t>List of types</t>
  </si>
  <si>
    <t>Please use only these codes to identify your partners</t>
  </si>
  <si>
    <t>See worksheet "Codes"</t>
  </si>
  <si>
    <t>1000 Euro's per calendar-year</t>
  </si>
  <si>
    <t>Netherlands, The</t>
  </si>
  <si>
    <t>7  of</t>
  </si>
  <si>
    <t>8  of</t>
  </si>
  <si>
    <t>1  of</t>
  </si>
  <si>
    <t>2  of</t>
  </si>
  <si>
    <t>3  of</t>
  </si>
  <si>
    <t>4  of</t>
  </si>
  <si>
    <t>5  of</t>
  </si>
  <si>
    <t>6  of</t>
  </si>
  <si>
    <t>Keith Baker</t>
  </si>
  <si>
    <t>Philips (NL)</t>
  </si>
  <si>
    <t>Passepartout</t>
  </si>
  <si>
    <t>Next Step in MPEG4/7 Exploitation</t>
  </si>
  <si>
    <t>5</t>
  </si>
  <si>
    <t>1.1.2005</t>
  </si>
  <si>
    <t>31.1.2.2006</t>
  </si>
  <si>
    <t>VTT</t>
  </si>
  <si>
    <t>TUE</t>
  </si>
  <si>
    <t>Res</t>
  </si>
  <si>
    <t>Prewise Oy</t>
  </si>
  <si>
    <t>Philips  NL</t>
  </si>
  <si>
    <t>Thomson</t>
  </si>
  <si>
    <t xml:space="preserve">Telvent </t>
  </si>
  <si>
    <t xml:space="preserve">Cardinal </t>
  </si>
  <si>
    <t>Saint Thomas</t>
  </si>
  <si>
    <t xml:space="preserve">CRP Henri Tudor </t>
  </si>
  <si>
    <t xml:space="preserve">INRIA/Loria </t>
  </si>
  <si>
    <t xml:space="preserve">ARTEMIS </t>
  </si>
  <si>
    <t>Stoneroos</t>
  </si>
  <si>
    <t>IRUTIC</t>
  </si>
  <si>
    <t>ETRI</t>
  </si>
  <si>
    <t>UPM</t>
  </si>
  <si>
    <t>KOR</t>
  </si>
  <si>
    <t xml:space="preserve">V2_ </t>
  </si>
  <si>
    <t>Jutel Oy</t>
  </si>
  <si>
    <t>UVIGO</t>
  </si>
  <si>
    <t>CharToon</t>
  </si>
  <si>
    <t>CWI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</si>
</sst>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mmmm/yy"/>
    <numFmt numFmtId="188" formatCode="mmmm\ d\,\ yyyy"/>
    <numFmt numFmtId="189" formatCode="0.0%"/>
    <numFmt numFmtId="190" formatCode="m/d"/>
    <numFmt numFmtId="191" formatCode="dd\-mmm\-yy"/>
    <numFmt numFmtId="192" formatCode="d\-mmm\-yy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1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186" fontId="5" fillId="2" borderId="3" xfId="0" applyNumberFormat="1" applyFont="1" applyFill="1" applyBorder="1" applyAlignment="1">
      <alignment/>
    </xf>
    <xf numFmtId="186" fontId="5" fillId="0" borderId="3" xfId="0" applyNumberFormat="1" applyFont="1" applyFill="1" applyBorder="1" applyAlignment="1">
      <alignment/>
    </xf>
    <xf numFmtId="186" fontId="0" fillId="2" borderId="3" xfId="0" applyNumberFormat="1" applyFill="1" applyBorder="1" applyAlignment="1">
      <alignment/>
    </xf>
    <xf numFmtId="9" fontId="5" fillId="2" borderId="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9" fontId="5" fillId="0" borderId="2" xfId="0" applyNumberFormat="1" applyFont="1" applyFill="1" applyBorder="1" applyAlignment="1">
      <alignment/>
    </xf>
    <xf numFmtId="9" fontId="5" fillId="2" borderId="3" xfId="0" applyNumberFormat="1" applyFont="1" applyFill="1" applyBorder="1" applyAlignment="1">
      <alignment/>
    </xf>
    <xf numFmtId="9" fontId="5" fillId="0" borderId="3" xfId="0" applyNumberFormat="1" applyFont="1" applyFill="1" applyBorder="1" applyAlignment="1">
      <alignment/>
    </xf>
    <xf numFmtId="49" fontId="9" fillId="0" borderId="2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91" fontId="0" fillId="0" borderId="0" xfId="0" applyNumberFormat="1" applyFont="1" applyAlignment="1" applyProtection="1">
      <alignment/>
      <protection locked="0"/>
    </xf>
    <xf numFmtId="191" fontId="0" fillId="0" borderId="0" xfId="0" applyNumberFormat="1" applyAlignment="1" applyProtection="1">
      <alignment/>
      <protection locked="0"/>
    </xf>
    <xf numFmtId="186" fontId="9" fillId="0" borderId="2" xfId="0" applyNumberFormat="1" applyFont="1" applyFill="1" applyBorder="1" applyAlignment="1" applyProtection="1">
      <alignment/>
      <protection locked="0"/>
    </xf>
    <xf numFmtId="186" fontId="9" fillId="0" borderId="3" xfId="0" applyNumberFormat="1" applyFont="1" applyFill="1" applyBorder="1" applyAlignment="1" applyProtection="1">
      <alignment/>
      <protection locked="0"/>
    </xf>
    <xf numFmtId="49" fontId="9" fillId="2" borderId="3" xfId="0" applyNumberFormat="1" applyFont="1" applyFill="1" applyBorder="1" applyAlignment="1" applyProtection="1">
      <alignment/>
      <protection locked="0"/>
    </xf>
    <xf numFmtId="186" fontId="9" fillId="2" borderId="3" xfId="0" applyNumberFormat="1" applyFont="1" applyFill="1" applyBorder="1" applyAlignment="1" applyProtection="1">
      <alignment/>
      <protection locked="0"/>
    </xf>
    <xf numFmtId="49" fontId="9" fillId="0" borderId="3" xfId="0" applyNumberFormat="1" applyFont="1" applyFill="1" applyBorder="1" applyAlignment="1" applyProtection="1">
      <alignment/>
      <protection locked="0"/>
    </xf>
    <xf numFmtId="186" fontId="4" fillId="0" borderId="2" xfId="0" applyNumberFormat="1" applyFont="1" applyFill="1" applyBorder="1" applyAlignment="1" applyProtection="1">
      <alignment/>
      <protection locked="0"/>
    </xf>
    <xf numFmtId="186" fontId="4" fillId="0" borderId="3" xfId="0" applyNumberFormat="1" applyFont="1" applyFill="1" applyBorder="1" applyAlignment="1" applyProtection="1">
      <alignment/>
      <protection locked="0"/>
    </xf>
    <xf numFmtId="186" fontId="4" fillId="2" borderId="3" xfId="0" applyNumberFormat="1" applyFont="1" applyFill="1" applyBorder="1" applyAlignment="1" applyProtection="1">
      <alignment/>
      <protection locked="0"/>
    </xf>
    <xf numFmtId="186" fontId="0" fillId="0" borderId="3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86" fontId="5" fillId="0" borderId="3" xfId="0" applyNumberFormat="1" applyFont="1" applyFill="1" applyBorder="1" applyAlignment="1" applyProtection="1">
      <alignment/>
      <protection/>
    </xf>
    <xf numFmtId="9" fontId="5" fillId="0" borderId="2" xfId="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186" fontId="5" fillId="2" borderId="3" xfId="0" applyNumberFormat="1" applyFont="1" applyFill="1" applyBorder="1" applyAlignment="1" applyProtection="1">
      <alignment/>
      <protection/>
    </xf>
    <xf numFmtId="9" fontId="5" fillId="2" borderId="3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9" fontId="5" fillId="0" borderId="3" xfId="0" applyNumberFormat="1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/>
    </xf>
    <xf numFmtId="9" fontId="5" fillId="2" borderId="1" xfId="0" applyNumberFormat="1" applyFont="1" applyFill="1" applyBorder="1" applyAlignment="1" applyProtection="1">
      <alignment/>
      <protection/>
    </xf>
    <xf numFmtId="9" fontId="0" fillId="2" borderId="3" xfId="0" applyNumberFormat="1" applyFill="1" applyBorder="1" applyAlignment="1">
      <alignment/>
    </xf>
    <xf numFmtId="9" fontId="5" fillId="0" borderId="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2" borderId="4" xfId="0" applyNumberFormat="1" applyFill="1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2" borderId="4" xfId="0" applyNumberFormat="1" applyFon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4" xfId="0" applyNumberFormat="1" applyBorder="1" applyAlignment="1">
      <alignment/>
    </xf>
    <xf numFmtId="192" fontId="0" fillId="0" borderId="0" xfId="0" applyNumberFormat="1" applyFont="1" applyAlignment="1">
      <alignment/>
    </xf>
    <xf numFmtId="192" fontId="0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91" fontId="0" fillId="0" borderId="0" xfId="0" applyNumberFormat="1" applyFont="1" applyAlignment="1" applyProtection="1">
      <alignment/>
      <protection/>
    </xf>
    <xf numFmtId="191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_files\ITEA\ITEA2002\ITEA_5\Jules_verne\FPP1.0\project_statistics_template_revised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 1"/>
      <sheetName val="wp 2"/>
      <sheetName val="wp 3"/>
      <sheetName val="wp 4"/>
      <sheetName val="wp 5"/>
      <sheetName val="wp 6"/>
      <sheetName val="wp 7"/>
      <sheetName val="wp 8"/>
      <sheetName val="PY overview (generated)"/>
      <sheetName val="PY per country (generated)"/>
      <sheetName val="Financial overview"/>
      <sheetName val="Fin. per country (generated)"/>
      <sheetName val="Codes"/>
    </sheetNames>
    <sheetDataSet>
      <sheetData sheetId="0">
        <row r="11">
          <cell r="B11" t="str">
            <v>bsg</v>
          </cell>
          <cell r="C11" t="str">
            <v>NLD</v>
          </cell>
        </row>
        <row r="12">
          <cell r="B12" t="str">
            <v>bsg</v>
          </cell>
        </row>
        <row r="14">
          <cell r="B14" t="str">
            <v>ind</v>
          </cell>
          <cell r="C14" t="str">
            <v>SPA</v>
          </cell>
        </row>
        <row r="20">
          <cell r="B20" t="str">
            <v>sme</v>
          </cell>
          <cell r="C20" t="str">
            <v>FIN</v>
          </cell>
        </row>
        <row r="21">
          <cell r="B21" t="str">
            <v>sme</v>
          </cell>
        </row>
        <row r="23">
          <cell r="B23" t="str">
            <v>sme</v>
          </cell>
          <cell r="C23" t="str">
            <v>FRA</v>
          </cell>
        </row>
        <row r="24">
          <cell r="B24" t="str">
            <v>res</v>
          </cell>
          <cell r="C24" t="str">
            <v>LUX</v>
          </cell>
        </row>
        <row r="25">
          <cell r="B25" t="str">
            <v>res</v>
          </cell>
          <cell r="C25" t="str">
            <v>FRA</v>
          </cell>
        </row>
        <row r="26">
          <cell r="B26" t="str">
            <v>res</v>
          </cell>
          <cell r="C26" t="str">
            <v>FRA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workbookViewId="0" topLeftCell="A10">
      <selection activeCell="J31" sqref="J31"/>
    </sheetView>
  </sheetViews>
  <sheetFormatPr defaultColWidth="9.140625" defaultRowHeight="12.75"/>
  <cols>
    <col min="1" max="1" width="20.7109375" style="0" customWidth="1"/>
    <col min="2" max="2" width="6.140625" style="0" customWidth="1"/>
    <col min="4" max="8" width="7.140625" style="0" customWidth="1"/>
    <col min="9" max="9" width="9.57421875" style="0" customWidth="1"/>
  </cols>
  <sheetData>
    <row r="1" ht="12.75">
      <c r="A1" s="7" t="s">
        <v>64</v>
      </c>
    </row>
    <row r="2" ht="12.75">
      <c r="A2" s="7"/>
    </row>
    <row r="3" spans="1:9" ht="12.75">
      <c r="A3" s="67" t="s">
        <v>0</v>
      </c>
      <c r="B3" s="29" t="s">
        <v>58</v>
      </c>
      <c r="H3" s="67" t="s">
        <v>13</v>
      </c>
      <c r="I3" s="35" t="s">
        <v>109</v>
      </c>
    </row>
    <row r="4" spans="1:9" ht="12.75">
      <c r="A4" s="67" t="s">
        <v>1</v>
      </c>
      <c r="B4" s="35" t="s">
        <v>111</v>
      </c>
      <c r="H4" s="30"/>
      <c r="I4" s="35" t="s">
        <v>110</v>
      </c>
    </row>
    <row r="5" spans="1:9" ht="12.75">
      <c r="A5" s="30"/>
      <c r="B5" s="35" t="s">
        <v>112</v>
      </c>
      <c r="H5" s="67" t="s">
        <v>14</v>
      </c>
      <c r="I5" s="36" t="s">
        <v>114</v>
      </c>
    </row>
    <row r="6" spans="1:9" ht="12.75">
      <c r="A6" s="67" t="s">
        <v>60</v>
      </c>
      <c r="B6" t="s">
        <v>103</v>
      </c>
      <c r="C6" s="35" t="s">
        <v>113</v>
      </c>
      <c r="F6" s="1"/>
      <c r="G6" s="3"/>
      <c r="H6" s="67" t="s">
        <v>16</v>
      </c>
      <c r="I6" s="37" t="s">
        <v>115</v>
      </c>
    </row>
    <row r="8" spans="1:9" ht="12.75">
      <c r="A8" s="12" t="s">
        <v>2</v>
      </c>
      <c r="B8" s="12" t="s">
        <v>4</v>
      </c>
      <c r="C8" s="12" t="s">
        <v>37</v>
      </c>
      <c r="D8" s="89" t="s">
        <v>61</v>
      </c>
      <c r="E8" s="89"/>
      <c r="F8" s="89"/>
      <c r="G8" s="89"/>
      <c r="H8" s="89"/>
      <c r="I8" s="12"/>
    </row>
    <row r="9" spans="1:9" ht="12.75">
      <c r="A9" s="2"/>
      <c r="B9" s="2"/>
      <c r="C9" s="2"/>
      <c r="D9" s="84">
        <v>2004</v>
      </c>
      <c r="E9" s="84">
        <v>2005</v>
      </c>
      <c r="F9" s="84">
        <v>2006</v>
      </c>
      <c r="G9" s="84">
        <v>2007</v>
      </c>
      <c r="H9" s="2" t="s">
        <v>3</v>
      </c>
      <c r="I9" s="2" t="s">
        <v>10</v>
      </c>
    </row>
    <row r="10" spans="1:9" ht="12.75">
      <c r="A10" s="34"/>
      <c r="B10" s="34"/>
      <c r="C10" s="34"/>
      <c r="D10" s="38"/>
      <c r="E10" s="38"/>
      <c r="F10" s="38"/>
      <c r="G10" s="39"/>
      <c r="H10" s="17">
        <f aca="true" t="shared" si="0" ref="H10:H40">SUM(D10:G10)</f>
        <v>0</v>
      </c>
      <c r="I10" s="31">
        <f aca="true" t="shared" si="1" ref="I10:I29">H10/H$41</f>
        <v>0</v>
      </c>
    </row>
    <row r="11" spans="1:9" ht="12.75">
      <c r="A11" s="85" t="s">
        <v>120</v>
      </c>
      <c r="B11" s="85" t="str">
        <f>'[1]wp 1'!B11</f>
        <v>bsg</v>
      </c>
      <c r="C11" s="85" t="str">
        <f>'[1]wp 1'!C11</f>
        <v>NLD</v>
      </c>
      <c r="D11" s="41"/>
      <c r="E11" s="41">
        <v>5</v>
      </c>
      <c r="F11" s="41">
        <v>5</v>
      </c>
      <c r="G11" s="41"/>
      <c r="H11" s="16">
        <f t="shared" si="0"/>
        <v>10</v>
      </c>
      <c r="I11" s="32">
        <f t="shared" si="1"/>
        <v>0.2127659574468085</v>
      </c>
    </row>
    <row r="12" spans="1:9" ht="12.75">
      <c r="A12" s="86" t="s">
        <v>121</v>
      </c>
      <c r="B12" s="86" t="str">
        <f>'[1]wp 1'!B12</f>
        <v>bsg</v>
      </c>
      <c r="C12" s="86" t="s">
        <v>25</v>
      </c>
      <c r="D12" s="39"/>
      <c r="E12" s="39">
        <v>6</v>
      </c>
      <c r="F12" s="39">
        <v>2</v>
      </c>
      <c r="G12" s="39"/>
      <c r="H12" s="17">
        <f t="shared" si="0"/>
        <v>8</v>
      </c>
      <c r="I12" s="33">
        <f t="shared" si="1"/>
        <v>0.1702127659574468</v>
      </c>
    </row>
    <row r="13" spans="1:9" ht="12.75">
      <c r="A13" s="85" t="s">
        <v>116</v>
      </c>
      <c r="B13" s="85" t="s">
        <v>21</v>
      </c>
      <c r="C13" s="85" t="s">
        <v>11</v>
      </c>
      <c r="D13" s="41"/>
      <c r="E13" s="41">
        <v>1</v>
      </c>
      <c r="F13" s="41">
        <v>0</v>
      </c>
      <c r="G13" s="41"/>
      <c r="H13" s="16">
        <f t="shared" si="0"/>
        <v>1</v>
      </c>
      <c r="I13" s="32">
        <f t="shared" si="1"/>
        <v>0.02127659574468085</v>
      </c>
    </row>
    <row r="14" spans="1:9" ht="12.75">
      <c r="A14" s="86" t="s">
        <v>122</v>
      </c>
      <c r="B14" s="86" t="str">
        <f>'[1]wp 1'!B14</f>
        <v>ind</v>
      </c>
      <c r="C14" s="86" t="str">
        <f>'[1]wp 1'!C14</f>
        <v>SPA</v>
      </c>
      <c r="D14" s="39"/>
      <c r="E14" s="39">
        <v>2</v>
      </c>
      <c r="F14" s="39">
        <v>2</v>
      </c>
      <c r="G14" s="39"/>
      <c r="H14" s="17">
        <f t="shared" si="0"/>
        <v>4</v>
      </c>
      <c r="I14" s="33">
        <f t="shared" si="1"/>
        <v>0.0851063829787234</v>
      </c>
    </row>
    <row r="15" spans="1:9" ht="12.75">
      <c r="A15" s="85" t="s">
        <v>128</v>
      </c>
      <c r="B15" s="85" t="s">
        <v>17</v>
      </c>
      <c r="C15" s="85" t="s">
        <v>29</v>
      </c>
      <c r="D15" s="41"/>
      <c r="E15" s="41">
        <v>0.5</v>
      </c>
      <c r="F15" s="41"/>
      <c r="G15" s="41"/>
      <c r="H15" s="16">
        <f t="shared" si="0"/>
        <v>0.5</v>
      </c>
      <c r="I15" s="32">
        <f t="shared" si="1"/>
        <v>0.010638297872340425</v>
      </c>
    </row>
    <row r="16" spans="1:9" ht="12.75">
      <c r="A16" s="86" t="s">
        <v>133</v>
      </c>
      <c r="B16" s="86" t="s">
        <v>21</v>
      </c>
      <c r="C16" s="86" t="s">
        <v>29</v>
      </c>
      <c r="D16" s="39"/>
      <c r="E16" s="39">
        <v>0</v>
      </c>
      <c r="F16" s="39">
        <v>0</v>
      </c>
      <c r="G16" s="39"/>
      <c r="H16" s="17">
        <f t="shared" si="0"/>
        <v>0</v>
      </c>
      <c r="I16" s="33">
        <f t="shared" si="1"/>
        <v>0</v>
      </c>
    </row>
    <row r="17" spans="1:9" ht="12.75">
      <c r="A17" s="85" t="s">
        <v>137</v>
      </c>
      <c r="B17" s="85" t="s">
        <v>21</v>
      </c>
      <c r="C17" s="85" t="s">
        <v>29</v>
      </c>
      <c r="D17" s="41"/>
      <c r="E17" s="41">
        <v>2</v>
      </c>
      <c r="F17" s="41">
        <v>1</v>
      </c>
      <c r="G17" s="41"/>
      <c r="H17" s="16">
        <f t="shared" si="0"/>
        <v>3</v>
      </c>
      <c r="I17" s="32">
        <f t="shared" si="1"/>
        <v>0.06382978723404255</v>
      </c>
    </row>
    <row r="18" spans="1:9" ht="12.75">
      <c r="A18" s="87" t="s">
        <v>129</v>
      </c>
      <c r="B18" s="86" t="s">
        <v>21</v>
      </c>
      <c r="C18" s="86" t="s">
        <v>25</v>
      </c>
      <c r="D18" s="39"/>
      <c r="E18" s="39">
        <v>2</v>
      </c>
      <c r="F18" s="39"/>
      <c r="G18" s="39"/>
      <c r="H18" s="17">
        <f t="shared" si="0"/>
        <v>2</v>
      </c>
      <c r="I18" s="33">
        <f t="shared" si="1"/>
        <v>0.0425531914893617</v>
      </c>
    </row>
    <row r="19" spans="1:9" ht="12.75">
      <c r="A19" s="88" t="s">
        <v>130</v>
      </c>
      <c r="B19" s="85" t="s">
        <v>20</v>
      </c>
      <c r="C19" s="85" t="s">
        <v>132</v>
      </c>
      <c r="D19" s="41"/>
      <c r="E19" s="41">
        <v>1</v>
      </c>
      <c r="F19" s="41">
        <v>0.5</v>
      </c>
      <c r="G19" s="41"/>
      <c r="H19" s="16">
        <f t="shared" si="0"/>
        <v>1.5</v>
      </c>
      <c r="I19" s="32">
        <f t="shared" si="1"/>
        <v>0.031914893617021274</v>
      </c>
    </row>
    <row r="20" spans="1:9" ht="12.75">
      <c r="A20" s="86" t="s">
        <v>123</v>
      </c>
      <c r="B20" s="86" t="str">
        <f>'[1]wp 1'!B20</f>
        <v>sme</v>
      </c>
      <c r="C20" s="86" t="str">
        <f>'[1]wp 1'!C20</f>
        <v>FIN</v>
      </c>
      <c r="D20" s="39"/>
      <c r="E20" s="39">
        <v>1</v>
      </c>
      <c r="F20" s="39">
        <v>0</v>
      </c>
      <c r="G20" s="39"/>
      <c r="H20" s="17">
        <f t="shared" si="0"/>
        <v>1</v>
      </c>
      <c r="I20" s="33">
        <f t="shared" si="1"/>
        <v>0.02127659574468085</v>
      </c>
    </row>
    <row r="21" spans="1:9" ht="12.75">
      <c r="A21" s="85" t="s">
        <v>119</v>
      </c>
      <c r="B21" s="85" t="str">
        <f>'[1]wp 1'!B21</f>
        <v>sme</v>
      </c>
      <c r="C21" s="41" t="s">
        <v>11</v>
      </c>
      <c r="D21" s="41"/>
      <c r="E21" s="41">
        <v>1</v>
      </c>
      <c r="F21" s="41"/>
      <c r="G21" s="41"/>
      <c r="H21" s="16">
        <f t="shared" si="0"/>
        <v>1</v>
      </c>
      <c r="I21" s="32">
        <f t="shared" si="1"/>
        <v>0.02127659574468085</v>
      </c>
    </row>
    <row r="22" spans="1:9" ht="12.75">
      <c r="A22" s="86" t="s">
        <v>131</v>
      </c>
      <c r="B22" s="86" t="s">
        <v>118</v>
      </c>
      <c r="C22" s="86" t="s">
        <v>32</v>
      </c>
      <c r="D22" s="39"/>
      <c r="E22" s="39">
        <v>0.5</v>
      </c>
      <c r="F22" s="39">
        <v>0</v>
      </c>
      <c r="G22" s="39"/>
      <c r="H22" s="17">
        <f t="shared" si="0"/>
        <v>0.5</v>
      </c>
      <c r="I22" s="33">
        <f t="shared" si="1"/>
        <v>0.010638297872340425</v>
      </c>
    </row>
    <row r="23" spans="1:9" ht="12.75">
      <c r="A23" s="85" t="s">
        <v>124</v>
      </c>
      <c r="B23" s="85" t="str">
        <f>'[1]wp 1'!B23</f>
        <v>sme</v>
      </c>
      <c r="C23" s="85" t="str">
        <f>'[1]wp 1'!C23</f>
        <v>FRA</v>
      </c>
      <c r="D23" s="41"/>
      <c r="E23" s="41">
        <v>1</v>
      </c>
      <c r="F23" s="41">
        <v>1</v>
      </c>
      <c r="G23" s="41"/>
      <c r="H23" s="16">
        <f t="shared" si="0"/>
        <v>2</v>
      </c>
      <c r="I23" s="32">
        <f t="shared" si="1"/>
        <v>0.0425531914893617</v>
      </c>
    </row>
    <row r="24" spans="1:9" ht="12.75">
      <c r="A24" s="86" t="s">
        <v>125</v>
      </c>
      <c r="B24" s="86" t="str">
        <f>'[1]wp 1'!B24</f>
        <v>res</v>
      </c>
      <c r="C24" s="86" t="str">
        <f>'[1]wp 1'!C24</f>
        <v>LUX</v>
      </c>
      <c r="D24" s="39"/>
      <c r="E24" s="39">
        <v>3</v>
      </c>
      <c r="F24" s="39"/>
      <c r="G24" s="39"/>
      <c r="H24" s="17">
        <f t="shared" si="0"/>
        <v>3</v>
      </c>
      <c r="I24" s="33">
        <f t="shared" si="1"/>
        <v>0.06382978723404255</v>
      </c>
    </row>
    <row r="25" spans="1:9" ht="12.75">
      <c r="A25" s="85" t="s">
        <v>126</v>
      </c>
      <c r="B25" s="85" t="str">
        <f>'[1]wp 1'!B25</f>
        <v>res</v>
      </c>
      <c r="C25" s="85" t="str">
        <f>'[1]wp 1'!C25</f>
        <v>FRA</v>
      </c>
      <c r="D25" s="41"/>
      <c r="E25" s="41">
        <v>2</v>
      </c>
      <c r="F25" s="41">
        <v>1</v>
      </c>
      <c r="G25" s="41"/>
      <c r="H25" s="16">
        <f t="shared" si="0"/>
        <v>3</v>
      </c>
      <c r="I25" s="32">
        <f t="shared" si="1"/>
        <v>0.06382978723404255</v>
      </c>
    </row>
    <row r="26" spans="1:9" ht="12.75">
      <c r="A26" s="86" t="s">
        <v>127</v>
      </c>
      <c r="B26" s="86" t="str">
        <f>'[1]wp 1'!B26</f>
        <v>res</v>
      </c>
      <c r="C26" s="86" t="str">
        <f>'[1]wp 1'!C26</f>
        <v>FRA</v>
      </c>
      <c r="D26" s="39"/>
      <c r="E26" s="39">
        <v>1.2</v>
      </c>
      <c r="F26" s="39">
        <v>0.8</v>
      </c>
      <c r="G26" s="39"/>
      <c r="H26" s="17">
        <f t="shared" si="0"/>
        <v>2</v>
      </c>
      <c r="I26" s="33">
        <f t="shared" si="1"/>
        <v>0.0425531914893617</v>
      </c>
    </row>
    <row r="27" spans="1:9" ht="12.75">
      <c r="A27" s="40" t="s">
        <v>117</v>
      </c>
      <c r="B27" s="40" t="s">
        <v>21</v>
      </c>
      <c r="C27" s="40" t="s">
        <v>29</v>
      </c>
      <c r="D27" s="41"/>
      <c r="E27" s="41">
        <v>1</v>
      </c>
      <c r="F27" s="41">
        <v>0.5</v>
      </c>
      <c r="G27" s="41"/>
      <c r="H27" s="16">
        <f t="shared" si="0"/>
        <v>1.5</v>
      </c>
      <c r="I27" s="32">
        <f t="shared" si="1"/>
        <v>0.031914893617021274</v>
      </c>
    </row>
    <row r="28" spans="1:9" ht="12.75">
      <c r="A28" s="42" t="s">
        <v>136</v>
      </c>
      <c r="B28" s="42" t="s">
        <v>17</v>
      </c>
      <c r="C28" s="42" t="s">
        <v>29</v>
      </c>
      <c r="D28" s="39"/>
      <c r="E28" s="39">
        <v>0.5</v>
      </c>
      <c r="F28" s="39">
        <v>0</v>
      </c>
      <c r="G28" s="39"/>
      <c r="H28" s="17">
        <f t="shared" si="0"/>
        <v>0.5</v>
      </c>
      <c r="I28" s="33">
        <f t="shared" si="1"/>
        <v>0.010638297872340425</v>
      </c>
    </row>
    <row r="29" spans="1:9" ht="12.75">
      <c r="A29" s="40" t="s">
        <v>134</v>
      </c>
      <c r="B29" s="40" t="s">
        <v>17</v>
      </c>
      <c r="C29" s="40" t="s">
        <v>11</v>
      </c>
      <c r="D29" s="41"/>
      <c r="E29" s="41">
        <v>1</v>
      </c>
      <c r="F29" s="41">
        <v>0</v>
      </c>
      <c r="G29" s="41"/>
      <c r="H29" s="16">
        <f t="shared" si="0"/>
        <v>1</v>
      </c>
      <c r="I29" s="32">
        <f t="shared" si="1"/>
        <v>0.02127659574468085</v>
      </c>
    </row>
    <row r="30" spans="1:9" ht="12.75">
      <c r="A30" s="42" t="s">
        <v>135</v>
      </c>
      <c r="B30" s="42" t="s">
        <v>21</v>
      </c>
      <c r="C30" s="42" t="s">
        <v>32</v>
      </c>
      <c r="D30" s="39"/>
      <c r="E30" s="39">
        <v>1</v>
      </c>
      <c r="F30" s="39">
        <v>0.5</v>
      </c>
      <c r="G30" s="39"/>
      <c r="H30" s="17">
        <f t="shared" si="0"/>
        <v>1.5</v>
      </c>
      <c r="I30" s="33">
        <f aca="true" t="shared" si="2" ref="I30:I40">H30/H$41</f>
        <v>0.031914893617021274</v>
      </c>
    </row>
    <row r="31" spans="1:9" ht="12.75">
      <c r="A31" s="40"/>
      <c r="B31" s="40"/>
      <c r="C31" s="40"/>
      <c r="D31" s="41"/>
      <c r="E31" s="41"/>
      <c r="F31" s="41"/>
      <c r="G31" s="41"/>
      <c r="H31" s="16">
        <f t="shared" si="0"/>
        <v>0</v>
      </c>
      <c r="I31" s="32">
        <f t="shared" si="2"/>
        <v>0</v>
      </c>
    </row>
    <row r="32" spans="1:9" ht="12.75">
      <c r="A32" s="42"/>
      <c r="B32" s="42"/>
      <c r="C32" s="42"/>
      <c r="D32" s="39"/>
      <c r="E32" s="39"/>
      <c r="F32" s="39"/>
      <c r="G32" s="39"/>
      <c r="H32" s="17">
        <f t="shared" si="0"/>
        <v>0</v>
      </c>
      <c r="I32" s="33">
        <f t="shared" si="2"/>
        <v>0</v>
      </c>
    </row>
    <row r="33" spans="1:9" ht="12.75">
      <c r="A33" s="40"/>
      <c r="B33" s="40"/>
      <c r="C33" s="40"/>
      <c r="D33" s="41"/>
      <c r="E33" s="41"/>
      <c r="F33" s="41"/>
      <c r="G33" s="41"/>
      <c r="H33" s="16">
        <f t="shared" si="0"/>
        <v>0</v>
      </c>
      <c r="I33" s="32">
        <f t="shared" si="2"/>
        <v>0</v>
      </c>
    </row>
    <row r="34" spans="1:9" ht="12.75">
      <c r="A34" s="42"/>
      <c r="B34" s="42"/>
      <c r="C34" s="42"/>
      <c r="D34" s="39"/>
      <c r="E34" s="39"/>
      <c r="F34" s="39"/>
      <c r="G34" s="39"/>
      <c r="H34" s="17">
        <f t="shared" si="0"/>
        <v>0</v>
      </c>
      <c r="I34" s="33">
        <f t="shared" si="2"/>
        <v>0</v>
      </c>
    </row>
    <row r="35" spans="1:9" ht="12.75">
      <c r="A35" s="40"/>
      <c r="B35" s="40"/>
      <c r="C35" s="40"/>
      <c r="D35" s="41"/>
      <c r="E35" s="41"/>
      <c r="F35" s="41"/>
      <c r="G35" s="41"/>
      <c r="H35" s="16">
        <f t="shared" si="0"/>
        <v>0</v>
      </c>
      <c r="I35" s="32">
        <f t="shared" si="2"/>
        <v>0</v>
      </c>
    </row>
    <row r="36" spans="1:9" ht="12.75">
      <c r="A36" s="42"/>
      <c r="B36" s="42"/>
      <c r="C36" s="42"/>
      <c r="D36" s="39"/>
      <c r="E36" s="39"/>
      <c r="F36" s="39"/>
      <c r="G36" s="39"/>
      <c r="H36" s="17">
        <f>SUM(D36:G36)</f>
        <v>0</v>
      </c>
      <c r="I36" s="33">
        <f t="shared" si="2"/>
        <v>0</v>
      </c>
    </row>
    <row r="37" spans="1:9" ht="12.75">
      <c r="A37" s="40"/>
      <c r="B37" s="40"/>
      <c r="C37" s="40"/>
      <c r="D37" s="41"/>
      <c r="E37" s="41"/>
      <c r="F37" s="41"/>
      <c r="G37" s="41"/>
      <c r="H37" s="16">
        <f>SUM(D37:G37)</f>
        <v>0</v>
      </c>
      <c r="I37" s="32">
        <f t="shared" si="2"/>
        <v>0</v>
      </c>
    </row>
    <row r="38" spans="1:9" ht="12.75">
      <c r="A38" s="42"/>
      <c r="B38" s="42"/>
      <c r="C38" s="42"/>
      <c r="D38" s="39"/>
      <c r="E38" s="39"/>
      <c r="F38" s="39"/>
      <c r="G38" s="39"/>
      <c r="H38" s="17">
        <f t="shared" si="0"/>
        <v>0</v>
      </c>
      <c r="I38" s="33">
        <f t="shared" si="2"/>
        <v>0</v>
      </c>
    </row>
    <row r="39" spans="1:9" ht="12.75">
      <c r="A39" s="40"/>
      <c r="B39" s="40"/>
      <c r="C39" s="40"/>
      <c r="D39" s="41"/>
      <c r="E39" s="41"/>
      <c r="F39" s="41"/>
      <c r="G39" s="41"/>
      <c r="H39" s="16">
        <f t="shared" si="0"/>
        <v>0</v>
      </c>
      <c r="I39" s="32">
        <f t="shared" si="2"/>
        <v>0</v>
      </c>
    </row>
    <row r="40" spans="1:9" ht="12.75">
      <c r="A40" s="47"/>
      <c r="B40" s="47"/>
      <c r="C40" s="47"/>
      <c r="D40" s="46"/>
      <c r="E40" s="46"/>
      <c r="F40" s="46"/>
      <c r="G40" s="46"/>
      <c r="H40" s="17">
        <f t="shared" si="0"/>
        <v>0</v>
      </c>
      <c r="I40" s="33">
        <f t="shared" si="2"/>
        <v>0</v>
      </c>
    </row>
    <row r="41" spans="1:9" ht="12.75">
      <c r="A41" s="2" t="s">
        <v>3</v>
      </c>
      <c r="B41" s="14"/>
      <c r="C41" s="2"/>
      <c r="D41" s="24">
        <f aca="true" t="shared" si="3" ref="D41:I41">SUM(D10:D40)</f>
        <v>0</v>
      </c>
      <c r="E41" s="24">
        <f t="shared" si="3"/>
        <v>32.7</v>
      </c>
      <c r="F41" s="24">
        <f t="shared" si="3"/>
        <v>14.3</v>
      </c>
      <c r="G41" s="24">
        <f t="shared" si="3"/>
        <v>0</v>
      </c>
      <c r="H41" s="24">
        <f t="shared" si="3"/>
        <v>47</v>
      </c>
      <c r="I41" s="19">
        <f t="shared" si="3"/>
        <v>0.9999999999999998</v>
      </c>
    </row>
    <row r="42" spans="4:8" ht="12.75">
      <c r="D42" s="28"/>
      <c r="E42" s="28"/>
      <c r="F42" s="28"/>
      <c r="G42" s="28"/>
      <c r="H42" s="28"/>
    </row>
    <row r="44" spans="1:2" ht="12.75">
      <c r="A44" s="1" t="s">
        <v>5</v>
      </c>
      <c r="B44" s="7" t="s">
        <v>98</v>
      </c>
    </row>
    <row r="45" ht="12.75">
      <c r="A45" s="11" t="s">
        <v>66</v>
      </c>
    </row>
    <row r="46" ht="12.75">
      <c r="A46" s="11" t="s">
        <v>67</v>
      </c>
    </row>
    <row r="48" spans="1:2" ht="12.75">
      <c r="A48" s="1" t="s">
        <v>38</v>
      </c>
      <c r="B48" s="7" t="s">
        <v>98</v>
      </c>
    </row>
    <row r="49" ht="12.75">
      <c r="A49" s="11" t="s">
        <v>66</v>
      </c>
    </row>
    <row r="50" ht="12.75">
      <c r="A50" s="11" t="s">
        <v>67</v>
      </c>
    </row>
  </sheetData>
  <sheetProtection password="86B9" sheet="1" objects="1" scenarios="1"/>
  <mergeCells count="1">
    <mergeCell ref="D8:H8"/>
  </mergeCells>
  <conditionalFormatting sqref="H40:I40 A20:A39 A10:A17 B10:I39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20.7109375" style="0" customWidth="1"/>
    <col min="2" max="7" width="7.140625" style="0" customWidth="1"/>
  </cols>
  <sheetData>
    <row r="1" ht="12.75">
      <c r="A1" s="6" t="s">
        <v>59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1"/>
      <c r="D3" s="1"/>
      <c r="E3" s="1"/>
      <c r="F3" s="1"/>
      <c r="G3" s="1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1"/>
      <c r="D4" s="1"/>
      <c r="E4" s="1"/>
      <c r="F4" s="1"/>
      <c r="G4" s="1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1"/>
      <c r="D5" s="1"/>
      <c r="E5" s="1"/>
      <c r="F5" s="1"/>
      <c r="G5" s="1"/>
      <c r="H5" s="67" t="str">
        <f>'wp 1'!H5</f>
        <v>Start:</v>
      </c>
      <c r="I5" s="77" t="str">
        <f>'wp 1'!I5</f>
        <v>1.1.2005</v>
      </c>
    </row>
    <row r="6" spans="1:9" ht="12.75">
      <c r="A6" s="67" t="str">
        <f>'wp 1'!A6</f>
        <v>Workpackages</v>
      </c>
      <c r="B6" s="29" t="str">
        <f>'wp 1'!C6</f>
        <v>5</v>
      </c>
      <c r="C6" s="1"/>
      <c r="D6" s="1"/>
      <c r="E6" s="1"/>
      <c r="F6" s="1"/>
      <c r="G6" s="1"/>
      <c r="H6" s="67" t="str">
        <f>'wp 1'!H6</f>
        <v>End:</v>
      </c>
      <c r="I6" s="77" t="str">
        <f>'wp 1'!I6</f>
        <v>31.1.2.2006</v>
      </c>
    </row>
    <row r="8" spans="1:7" ht="12.75">
      <c r="A8" s="12" t="s">
        <v>62</v>
      </c>
      <c r="B8" s="89" t="s">
        <v>61</v>
      </c>
      <c r="C8" s="89"/>
      <c r="D8" s="89"/>
      <c r="E8" s="89"/>
      <c r="F8" s="89"/>
      <c r="G8" s="12"/>
    </row>
    <row r="9" spans="1:7" ht="12.75">
      <c r="A9" s="20"/>
      <c r="B9" s="5">
        <f>'wp 1'!D9</f>
        <v>2004</v>
      </c>
      <c r="C9" s="5">
        <f>'wp 1'!E9</f>
        <v>2005</v>
      </c>
      <c r="D9" s="5">
        <f>'wp 1'!F9</f>
        <v>2006</v>
      </c>
      <c r="E9" s="5">
        <f>'wp 1'!G9</f>
        <v>2007</v>
      </c>
      <c r="F9" s="2" t="s">
        <v>3</v>
      </c>
      <c r="G9" s="2" t="s">
        <v>10</v>
      </c>
    </row>
    <row r="10" spans="1:7" ht="12.75">
      <c r="A10" s="21" t="s">
        <v>39</v>
      </c>
      <c r="B10" s="15">
        <f>SUMIF('PY overview (generated)'!$C$10:$C$39,"aus",'PY overview (generated)'!$D$10:$D$39)</f>
        <v>0</v>
      </c>
      <c r="C10" s="15">
        <f>SUMIF('PY overview (generated)'!$C$10:$C$39,"aus",'PY overview (generated)'!$E$10:$E$39)</f>
        <v>0</v>
      </c>
      <c r="D10" s="15">
        <f>SUMIF('PY overview (generated)'!$C$10:$C$39,"aus",'PY overview (generated)'!$F$10:$F$39)</f>
        <v>0</v>
      </c>
      <c r="E10" s="15">
        <f>SUMIF('PY overview (generated)'!$C$10:$C$39,"aus",'PY overview (generated)'!$G$10:$G$39)</f>
        <v>0</v>
      </c>
      <c r="F10" s="15">
        <f>SUM(B10:E10)</f>
        <v>0</v>
      </c>
      <c r="G10" s="31">
        <f aca="true" t="shared" si="0" ref="G10:G40">F10/F$42</f>
        <v>0</v>
      </c>
    </row>
    <row r="11" spans="1:7" ht="12.75">
      <c r="A11" s="22" t="s">
        <v>40</v>
      </c>
      <c r="B11" s="16">
        <f>SUMIF('PY overview (generated)'!$C$10:$C$39,"bel",'PY overview (generated)'!$D$10:$D$39)</f>
        <v>0</v>
      </c>
      <c r="C11" s="16">
        <f>SUMIF('PY overview (generated)'!$C$10:$C$39,"bel",'PY overview (generated)'!$E$10:$E$39)</f>
        <v>0</v>
      </c>
      <c r="D11" s="16">
        <f>SUMIF('PY overview (generated)'!$C$10:$C$39,"bel",'PY overview (generated)'!$F$10:$F$39)</f>
        <v>0</v>
      </c>
      <c r="E11" s="16">
        <f>SUMIF('PY overview (generated)'!$C$10:$C$39,"bel",'PY overview (generated)'!$G$10:$G$39)</f>
        <v>0</v>
      </c>
      <c r="F11" s="16">
        <f aca="true" t="shared" si="1" ref="F11:F40">SUM(B11:E11)</f>
        <v>0</v>
      </c>
      <c r="G11" s="32">
        <f t="shared" si="0"/>
        <v>0</v>
      </c>
    </row>
    <row r="12" spans="1:7" ht="12.75">
      <c r="A12" s="23" t="s">
        <v>70</v>
      </c>
      <c r="B12" s="17">
        <f>SUMIF('PY overview (generated)'!$C$10:$C$39,"cro",'PY overview (generated)'!$D$10:$D$39)</f>
        <v>0</v>
      </c>
      <c r="C12" s="17">
        <f>SUMIF('PY overview (generated)'!$C$10:$C$39,"cro",'PY overview (generated)'!$E$10:$E$39)</f>
        <v>0</v>
      </c>
      <c r="D12" s="17">
        <f>SUMIF('PY overview (generated)'!$C$10:$C$39,"cro",'PY overview (generated)'!$F$10:$F$39)</f>
        <v>0</v>
      </c>
      <c r="E12" s="17">
        <f>SUMIF('PY overview (generated)'!$C$10:$C$39,"cro",'PY overview (generated)'!$G$10:$G$39)</f>
        <v>0</v>
      </c>
      <c r="F12" s="17">
        <f t="shared" si="1"/>
        <v>0</v>
      </c>
      <c r="G12" s="33">
        <f t="shared" si="0"/>
        <v>0</v>
      </c>
    </row>
    <row r="13" spans="1:7" ht="12.75">
      <c r="A13" s="22" t="s">
        <v>41</v>
      </c>
      <c r="B13" s="16">
        <f>SUMIF('PY overview (generated)'!$C$10:$C$39,"cze",'PY overview (generated)'!$D$10:$D$39)</f>
        <v>0</v>
      </c>
      <c r="C13" s="16">
        <f>SUMIF('PY overview (generated)'!$C$10:$C$39,"cze",'PY overview (generated)'!$E$10:$E$39)</f>
        <v>0</v>
      </c>
      <c r="D13" s="16">
        <f>SUMIF('PY overview (generated)'!$C$10:$C$39,"cze",'PY overview (generated)'!$F$10:$F$39)</f>
        <v>0</v>
      </c>
      <c r="E13" s="16">
        <f>SUMIF('PY overview (generated)'!$C$10:$C$39,"cze",'PY overview (generated)'!$G$10:$G$39)</f>
        <v>0</v>
      </c>
      <c r="F13" s="16">
        <f t="shared" si="1"/>
        <v>0</v>
      </c>
      <c r="G13" s="32">
        <f t="shared" si="0"/>
        <v>0</v>
      </c>
    </row>
    <row r="14" spans="1:7" ht="12.75">
      <c r="A14" s="23" t="s">
        <v>42</v>
      </c>
      <c r="B14" s="17">
        <f>SUMIF('PY overview (generated)'!$C$10:$C$39,"den",'PY overview (generated)'!$D$10:$D$39)</f>
        <v>0</v>
      </c>
      <c r="C14" s="17">
        <f>SUMIF('PY overview (generated)'!$C$10:$C$39,"den",'PY overview (generated)'!$E$10:$E$39)</f>
        <v>0</v>
      </c>
      <c r="D14" s="17">
        <f>SUMIF('PY overview (generated)'!$C$10:$C$39,"den",'PY overview (generated)'!$F$10:$F$39)</f>
        <v>0</v>
      </c>
      <c r="E14" s="17">
        <f>SUMIF('PY overview (generated)'!$C$10:$C$39,"den",'PY overview (generated)'!$G$10:$G$39)</f>
        <v>0</v>
      </c>
      <c r="F14" s="17">
        <f t="shared" si="1"/>
        <v>0</v>
      </c>
      <c r="G14" s="33">
        <f t="shared" si="0"/>
        <v>0</v>
      </c>
    </row>
    <row r="15" spans="1:7" ht="12.75">
      <c r="A15" s="22" t="s">
        <v>72</v>
      </c>
      <c r="B15" s="16">
        <f>SUMIF('PY overview (generated)'!$C$10:$C$39,"est",'PY overview (generated)'!$D$10:$D$39)</f>
        <v>0</v>
      </c>
      <c r="C15" s="16">
        <f>SUMIF('PY overview (generated)'!$C$10:$C$39,"est",'PY overview (generated)'!$E$10:$E$39)</f>
        <v>0</v>
      </c>
      <c r="D15" s="16">
        <f>SUMIF('PY overview (generated)'!$C$10:$C$39,"est",'PY overview (generated)'!$F$10:$F$39)</f>
        <v>0</v>
      </c>
      <c r="E15" s="16">
        <f>SUMIF('PY overview (generated)'!$C$10:$C$39,"est",'PY overview (generated)'!$G$10:$G$39)</f>
        <v>0</v>
      </c>
      <c r="F15" s="16">
        <f t="shared" si="1"/>
        <v>0</v>
      </c>
      <c r="G15" s="32">
        <f t="shared" si="0"/>
        <v>0</v>
      </c>
    </row>
    <row r="16" spans="1:7" ht="12.75">
      <c r="A16" s="23" t="s">
        <v>43</v>
      </c>
      <c r="B16" s="17">
        <f>SUMIF('PY overview (generated)'!$C$10:$C$39,"fin",'PY overview (generated)'!$D$10:$D$39)</f>
        <v>0</v>
      </c>
      <c r="C16" s="17">
        <f>SUMIF('PY overview (generated)'!$C$10:$C$39,"fin",'PY overview (generated)'!$E$10:$E$39)</f>
        <v>20.5</v>
      </c>
      <c r="D16" s="17">
        <f>SUMIF('PY overview (generated)'!$C$10:$C$39,"fin",'PY overview (generated)'!$F$10:$F$39)</f>
        <v>27.5</v>
      </c>
      <c r="E16" s="17">
        <f>SUMIF('PY overview (generated)'!$C$10:$C$39,"fin",'PY overview (generated)'!$G$10:$G$39)</f>
        <v>0</v>
      </c>
      <c r="F16" s="17">
        <f t="shared" si="1"/>
        <v>48</v>
      </c>
      <c r="G16" s="33">
        <f t="shared" si="0"/>
        <v>0.19966722129783693</v>
      </c>
    </row>
    <row r="17" spans="1:7" ht="12.75">
      <c r="A17" s="22" t="s">
        <v>44</v>
      </c>
      <c r="B17" s="16">
        <f>SUMIF('PY overview (generated)'!$C$10:$C$39,"fra",'PY overview (generated)'!$D$10:$D$39)</f>
        <v>0</v>
      </c>
      <c r="C17" s="16">
        <f>SUMIF('PY overview (generated)'!$C$10:$C$39,"fra",'PY overview (generated)'!$E$10:$E$39)</f>
        <v>35.95</v>
      </c>
      <c r="D17" s="16">
        <f>SUMIF('PY overview (generated)'!$C$10:$C$39,"fra",'PY overview (generated)'!$F$10:$F$39)</f>
        <v>33.55</v>
      </c>
      <c r="E17" s="16">
        <f>SUMIF('PY overview (generated)'!$C$10:$C$39,"fra",'PY overview (generated)'!$G$10:$G$39)</f>
        <v>0</v>
      </c>
      <c r="F17" s="16">
        <f t="shared" si="1"/>
        <v>69.5</v>
      </c>
      <c r="G17" s="32">
        <f t="shared" si="0"/>
        <v>0.28910149750415975</v>
      </c>
    </row>
    <row r="18" spans="1:7" ht="12.75">
      <c r="A18" s="23" t="s">
        <v>45</v>
      </c>
      <c r="B18" s="17">
        <f>SUMIF('PY overview (generated)'!$C$10:$C$39,"ger",'PY overview (generated)'!$D$10:$D$39)</f>
        <v>0</v>
      </c>
      <c r="C18" s="17">
        <f>SUMIF('PY overview (generated)'!$C$10:$C$39,"ger",'PY overview (generated)'!$E$10:$E$39)</f>
        <v>0</v>
      </c>
      <c r="D18" s="17">
        <f>SUMIF('PY overview (generated)'!$C$10:$C$39,"ger",'PY overview (generated)'!$F$10:$F$39)</f>
        <v>0</v>
      </c>
      <c r="E18" s="17">
        <f>SUMIF('PY overview (generated)'!$C$10:$C$39,"ger",'PY overview (generated)'!$G$10:$G$39)</f>
        <v>0</v>
      </c>
      <c r="F18" s="17">
        <f t="shared" si="1"/>
        <v>0</v>
      </c>
      <c r="G18" s="33">
        <f t="shared" si="0"/>
        <v>0</v>
      </c>
    </row>
    <row r="19" spans="1:7" ht="12.75">
      <c r="A19" s="22" t="s">
        <v>46</v>
      </c>
      <c r="B19" s="16">
        <f>SUMIF('PY overview (generated)'!$C$10:$C$39,"gre",'PY overview (generated)'!$D$10:$D$39)</f>
        <v>0</v>
      </c>
      <c r="C19" s="16">
        <f>SUMIF('PY overview (generated)'!$C$10:$C$39,"gre",'PY overview (generated)'!$E$10:$E$39)</f>
        <v>0</v>
      </c>
      <c r="D19" s="16">
        <f>SUMIF('PY overview (generated)'!$C$10:$C$39,"gre",'PY overview (generated)'!$F$10:$F$39)</f>
        <v>0</v>
      </c>
      <c r="E19" s="16">
        <f>SUMIF('PY overview (generated)'!$C$10:$C$39,"gre",'PY overview (generated)'!$G$10:$G$39)</f>
        <v>0</v>
      </c>
      <c r="F19" s="16">
        <f t="shared" si="1"/>
        <v>0</v>
      </c>
      <c r="G19" s="32">
        <f t="shared" si="0"/>
        <v>0</v>
      </c>
    </row>
    <row r="20" spans="1:7" ht="12.75">
      <c r="A20" s="23" t="s">
        <v>74</v>
      </c>
      <c r="B20" s="17">
        <f>SUMIF('PY overview (generated)'!$C$10:$C$39,"hun",'PY overview (generated)'!$D$10:$D$39)</f>
        <v>0</v>
      </c>
      <c r="C20" s="17">
        <f>SUMIF('PY overview (generated)'!$C$10:$C$39,"hun",'PY overview (generated)'!$E$10:$E$39)</f>
        <v>0</v>
      </c>
      <c r="D20" s="17">
        <f>SUMIF('PY overview (generated)'!$C$10:$C$39,"hun",'PY overview (generated)'!$F$10:$F$39)</f>
        <v>0</v>
      </c>
      <c r="E20" s="17">
        <f>SUMIF('PY overview (generated)'!$C$10:$C$39,"hun",'PY overview (generated)'!$G$10:$G$39)</f>
        <v>0</v>
      </c>
      <c r="F20" s="17">
        <f t="shared" si="1"/>
        <v>0</v>
      </c>
      <c r="G20" s="33">
        <f t="shared" si="0"/>
        <v>0</v>
      </c>
    </row>
    <row r="21" spans="1:7" ht="12.75">
      <c r="A21" s="22" t="s">
        <v>76</v>
      </c>
      <c r="B21" s="16">
        <f>SUMIF('PY overview (generated)'!$C$10:$C$39,"ice",'PY overview (generated)'!$D$10:$D$39)</f>
        <v>0</v>
      </c>
      <c r="C21" s="16">
        <f>SUMIF('PY overview (generated)'!$C$10:$C$39,"ice",'PY overview (generated)'!$E$10:$E$39)</f>
        <v>0</v>
      </c>
      <c r="D21" s="16">
        <f>SUMIF('PY overview (generated)'!$C$10:$C$39,"ice",'PY overview (generated)'!$F$10:$F$39)</f>
        <v>0</v>
      </c>
      <c r="E21" s="16">
        <f>SUMIF('PY overview (generated)'!$C$10:$C$39,"ice",'PY overview (generated)'!$G$10:$G$39)</f>
        <v>0</v>
      </c>
      <c r="F21" s="16">
        <f t="shared" si="1"/>
        <v>0</v>
      </c>
      <c r="G21" s="32">
        <f t="shared" si="0"/>
        <v>0</v>
      </c>
    </row>
    <row r="22" spans="1:7" ht="12.75">
      <c r="A22" s="23" t="s">
        <v>47</v>
      </c>
      <c r="B22" s="17">
        <f>SUMIF('PY overview (generated)'!$C$10:$C$39,"ire",'PY overview (generated)'!$D$10:$D$39)</f>
        <v>0</v>
      </c>
      <c r="C22" s="17">
        <f>SUMIF('PY overview (generated)'!$C$10:$C$39,"ire",'PY overview (generated)'!$E$10:$E$39)</f>
        <v>0</v>
      </c>
      <c r="D22" s="17">
        <f>SUMIF('PY overview (generated)'!$C$10:$C$39,"ire",'PY overview (generated)'!$F$10:$F$39)</f>
        <v>0</v>
      </c>
      <c r="E22" s="17">
        <f>SUMIF('PY overview (generated)'!$C$10:$C$39,"ire",'PY overview (generated)'!$G$10:$G$39)</f>
        <v>0</v>
      </c>
      <c r="F22" s="17">
        <f t="shared" si="1"/>
        <v>0</v>
      </c>
      <c r="G22" s="33">
        <f t="shared" si="0"/>
        <v>0</v>
      </c>
    </row>
    <row r="23" spans="1:7" ht="12.75">
      <c r="A23" s="22" t="s">
        <v>48</v>
      </c>
      <c r="B23" s="16">
        <f>SUMIF('PY overview (generated)'!$C$10:$C$39,"isr",'PY overview (generated)'!$D$10:$D$39)</f>
        <v>0</v>
      </c>
      <c r="C23" s="16">
        <f>SUMIF('PY overview (generated)'!$C$10:$C$39,"isr",'PY overview (generated)'!$E$10:$E$39)</f>
        <v>0</v>
      </c>
      <c r="D23" s="16">
        <f>SUMIF('PY overview (generated)'!$C$10:$C$39,"isr",'PY overview (generated)'!$F$10:$F$39)</f>
        <v>0</v>
      </c>
      <c r="E23" s="16">
        <f>SUMIF('PY overview (generated)'!$C$10:$C$39,"isr",'PY overview (generated)'!$G$10:$G$39)</f>
        <v>0</v>
      </c>
      <c r="F23" s="16">
        <f t="shared" si="1"/>
        <v>0</v>
      </c>
      <c r="G23" s="32">
        <f t="shared" si="0"/>
        <v>0</v>
      </c>
    </row>
    <row r="24" spans="1:7" ht="12.75">
      <c r="A24" s="23" t="s">
        <v>49</v>
      </c>
      <c r="B24" s="17">
        <f>SUMIF('PY overview (generated)'!$C$10:$C$39,"ita",'PY overview (generated)'!$D$10:$D$39)</f>
        <v>0</v>
      </c>
      <c r="C24" s="17">
        <f>SUMIF('PY overview (generated)'!$C$10:$C$39,"ita",'PY overview (generated)'!$E$10:$E$39)</f>
        <v>0</v>
      </c>
      <c r="D24" s="17">
        <f>SUMIF('PY overview (generated)'!$C$10:$C$39,"ita",'PY overview (generated)'!$F$10:$F$39)</f>
        <v>0</v>
      </c>
      <c r="E24" s="17">
        <f>SUMIF('PY overview (generated)'!$C$10:$C$39,"ita",'PY overview (generated)'!$G$10:$G$39)</f>
        <v>0</v>
      </c>
      <c r="F24" s="17">
        <f t="shared" si="1"/>
        <v>0</v>
      </c>
      <c r="G24" s="33">
        <f t="shared" si="0"/>
        <v>0</v>
      </c>
    </row>
    <row r="25" spans="1:7" ht="12.75">
      <c r="A25" s="22" t="s">
        <v>78</v>
      </c>
      <c r="B25" s="16">
        <f>SUMIF('PY overview (generated)'!$C$10:$C$39,"lat",'PY overview (generated)'!$D$10:$D$39)</f>
        <v>0</v>
      </c>
      <c r="C25" s="16">
        <f>SUMIF('PY overview (generated)'!$C$10:$C$39,"lat",'PY overview (generated)'!$E$10:$E$39)</f>
        <v>0</v>
      </c>
      <c r="D25" s="16">
        <f>SUMIF('PY overview (generated)'!$C$10:$C$39,"lat",'PY overview (generated)'!$F$10:$F$39)</f>
        <v>0</v>
      </c>
      <c r="E25" s="16">
        <f>SUMIF('PY overview (generated)'!$C$10:$C$39,"lat",'PY overview (generated)'!$G$10:$G$39)</f>
        <v>0</v>
      </c>
      <c r="F25" s="16">
        <f t="shared" si="1"/>
        <v>0</v>
      </c>
      <c r="G25" s="32">
        <f t="shared" si="0"/>
        <v>0</v>
      </c>
    </row>
    <row r="26" spans="1:7" ht="12.75">
      <c r="A26" s="23" t="s">
        <v>80</v>
      </c>
      <c r="B26" s="17">
        <f>SUMIF('PY overview (generated)'!$C$10:$C$39,"lit",'PY overview (generated)'!$D$10:$D$39)</f>
        <v>0</v>
      </c>
      <c r="C26" s="17">
        <f>SUMIF('PY overview (generated)'!$C$10:$C$39,"lit",'PY overview (generated)'!$E$10:$E$39)</f>
        <v>0</v>
      </c>
      <c r="D26" s="17">
        <f>SUMIF('PY overview (generated)'!$C$10:$C$39,"lit",'PY overview (generated)'!$F$10:$F$39)</f>
        <v>0</v>
      </c>
      <c r="E26" s="17">
        <f>SUMIF('PY overview (generated)'!$C$10:$C$39,"lit",'PY overview (generated)'!$G$10:$G$39)</f>
        <v>0</v>
      </c>
      <c r="F26" s="17">
        <f t="shared" si="1"/>
        <v>0</v>
      </c>
      <c r="G26" s="33">
        <f t="shared" si="0"/>
        <v>0</v>
      </c>
    </row>
    <row r="27" spans="1:7" ht="12.75">
      <c r="A27" s="22" t="s">
        <v>82</v>
      </c>
      <c r="B27" s="16">
        <f>SUMIF('PY overview (generated)'!$C$10:$C$39,"lux",'PY overview (generated)'!$D$10:$D$39)</f>
        <v>0</v>
      </c>
      <c r="C27" s="16">
        <f>SUMIF('PY overview (generated)'!$C$10:$C$39,"lux",'PY overview (generated)'!$E$10:$E$39)</f>
        <v>4.5</v>
      </c>
      <c r="D27" s="16">
        <f>SUMIF('PY overview (generated)'!$C$10:$C$39,"lux",'PY overview (generated)'!$F$10:$F$39)</f>
        <v>4.5</v>
      </c>
      <c r="E27" s="16">
        <f>SUMIF('PY overview (generated)'!$C$10:$C$39,"lux",'PY overview (generated)'!$G$10:$G$39)</f>
        <v>0</v>
      </c>
      <c r="F27" s="16">
        <f t="shared" si="1"/>
        <v>9</v>
      </c>
      <c r="G27" s="32">
        <f t="shared" si="0"/>
        <v>0.03743760399334443</v>
      </c>
    </row>
    <row r="28" spans="1:7" ht="12.75">
      <c r="A28" s="23" t="s">
        <v>100</v>
      </c>
      <c r="B28" s="17">
        <f>SUMIF('PY overview (generated)'!$C$10:$C$39,"NLD",'PY overview (generated)'!$D$10:$D$39)</f>
        <v>0</v>
      </c>
      <c r="C28" s="17">
        <f>SUMIF('PY overview (generated)'!$C$10:$C$39,"NLD",'PY overview (generated)'!$E$10:$E$39)</f>
        <v>37.45</v>
      </c>
      <c r="D28" s="17">
        <f>SUMIF('PY overview (generated)'!$C$10:$C$39,"NLD",'PY overview (generated)'!$F$10:$F$39)</f>
        <v>50.45</v>
      </c>
      <c r="E28" s="17">
        <f>SUMIF('PY overview (generated)'!$C$10:$C$39,"NLD",'PY overview (generated)'!$G$10:$G$39)</f>
        <v>0</v>
      </c>
      <c r="F28" s="17">
        <f t="shared" si="1"/>
        <v>87.9</v>
      </c>
      <c r="G28" s="33">
        <f t="shared" si="0"/>
        <v>0.3656405990016639</v>
      </c>
    </row>
    <row r="29" spans="1:7" ht="12.75">
      <c r="A29" s="22" t="s">
        <v>50</v>
      </c>
      <c r="B29" s="16">
        <f>SUMIF('PY overview (generated)'!$C$10:$C$39,"nor",'PY overview (generated)'!$D$10:$D$39)</f>
        <v>0</v>
      </c>
      <c r="C29" s="16">
        <f>SUMIF('PY overview (generated)'!$C$10:$C$39,"nor",'PY overview (generated)'!$E$10:$E$39)</f>
        <v>0</v>
      </c>
      <c r="D29" s="16">
        <f>SUMIF('PY overview (generated)'!$C$10:$C$39,"nor",'PY overview (generated)'!$F$10:$F$39)</f>
        <v>0</v>
      </c>
      <c r="E29" s="16">
        <f>SUMIF('PY overview (generated)'!$C$10:$C$39,"nor",'PY overview (generated)'!$G$10:$G$39)</f>
        <v>0</v>
      </c>
      <c r="F29" s="16">
        <f t="shared" si="1"/>
        <v>0</v>
      </c>
      <c r="G29" s="32">
        <f t="shared" si="0"/>
        <v>0</v>
      </c>
    </row>
    <row r="30" spans="1:7" ht="12.75">
      <c r="A30" s="23" t="s">
        <v>84</v>
      </c>
      <c r="B30" s="17">
        <f>SUMIF('PY overview (generated)'!$C$10:$C$39,"pol",'PY overview (generated)'!$D$10:$D$39)</f>
        <v>0</v>
      </c>
      <c r="C30" s="17">
        <f>SUMIF('PY overview (generated)'!$C$10:$C$39,"pol",'PY overview (generated)'!$E$10:$E$39)</f>
        <v>0</v>
      </c>
      <c r="D30" s="17">
        <f>SUMIF('PY overview (generated)'!$C$10:$C$39,"pol",'PY overview (generated)'!$F$10:$F$39)</f>
        <v>0</v>
      </c>
      <c r="E30" s="17">
        <f>SUMIF('PY overview (generated)'!$C$10:$C$39,"pol",'PY overview (generated)'!$G$10:$G$39)</f>
        <v>0</v>
      </c>
      <c r="F30" s="17">
        <f t="shared" si="1"/>
        <v>0</v>
      </c>
      <c r="G30" s="33">
        <f t="shared" si="0"/>
        <v>0</v>
      </c>
    </row>
    <row r="31" spans="1:7" ht="12.75">
      <c r="A31" s="22" t="s">
        <v>51</v>
      </c>
      <c r="B31" s="16">
        <f>SUMIF('PY overview (generated)'!$C$10:$C$39,"por",'PY overview (generated)'!$D$10:$D$39)</f>
        <v>0</v>
      </c>
      <c r="C31" s="16">
        <f>SUMIF('PY overview (generated)'!$C$10:$C$39,"por",'PY overview (generated)'!$E$10:$E$39)</f>
        <v>0</v>
      </c>
      <c r="D31" s="16">
        <f>SUMIF('PY overview (generated)'!$C$10:$C$39,"por",'PY overview (generated)'!$F$10:$F$39)</f>
        <v>0</v>
      </c>
      <c r="E31" s="16">
        <f>SUMIF('PY overview (generated)'!$C$10:$C$39,"por",'PY overview (generated)'!$G$10:$G$39)</f>
        <v>0</v>
      </c>
      <c r="F31" s="16">
        <f t="shared" si="1"/>
        <v>0</v>
      </c>
      <c r="G31" s="32">
        <f t="shared" si="0"/>
        <v>0</v>
      </c>
    </row>
    <row r="32" spans="1:7" ht="12.75">
      <c r="A32" s="23" t="s">
        <v>86</v>
      </c>
      <c r="B32" s="17">
        <f>SUMIF('PY overview (generated)'!$C$10:$C$39,"rom",'PY overview (generated)'!$D$10:$D$39)</f>
        <v>0</v>
      </c>
      <c r="C32" s="17">
        <f>SUMIF('PY overview (generated)'!$C$10:$C$39,"rom",'PY overview (generated)'!$E$10:$E$39)</f>
        <v>0</v>
      </c>
      <c r="D32" s="17">
        <f>SUMIF('PY overview (generated)'!$C$10:$C$39,"rom",'PY overview (generated)'!$F$10:$F$39)</f>
        <v>0</v>
      </c>
      <c r="E32" s="17">
        <f>SUMIF('PY overview (generated)'!$C$10:$C$39,"rom",'PY overview (generated)'!$G$10:$G$39)</f>
        <v>0</v>
      </c>
      <c r="F32" s="17">
        <f t="shared" si="1"/>
        <v>0</v>
      </c>
      <c r="G32" s="33">
        <f t="shared" si="0"/>
        <v>0</v>
      </c>
    </row>
    <row r="33" spans="1:7" ht="12.75">
      <c r="A33" s="22" t="s">
        <v>52</v>
      </c>
      <c r="B33" s="16">
        <f>SUMIF('PY overview (generated)'!$C$10:$C$39,"rus",'PY overview (generated)'!$D$10:$D$39)</f>
        <v>0</v>
      </c>
      <c r="C33" s="16">
        <f>SUMIF('PY overview (generated)'!$C$10:$C$39,"rus",'PY overview (generated)'!$E$10:$E$39)</f>
        <v>0</v>
      </c>
      <c r="D33" s="16">
        <f>SUMIF('PY overview (generated)'!$C$10:$C$39,"rus",'PY overview (generated)'!$F$10:$F$39)</f>
        <v>0</v>
      </c>
      <c r="E33" s="16">
        <f>SUMIF('PY overview (generated)'!$C$10:$C$39,"rus",'PY overview (generated)'!$G$10:$G$39)</f>
        <v>0</v>
      </c>
      <c r="F33" s="16">
        <f t="shared" si="1"/>
        <v>0</v>
      </c>
      <c r="G33" s="32">
        <f t="shared" si="0"/>
        <v>0</v>
      </c>
    </row>
    <row r="34" spans="1:7" ht="12.75">
      <c r="A34" s="23" t="s">
        <v>88</v>
      </c>
      <c r="B34" s="17">
        <f>SUMIF('PY overview (generated)'!$C$10:$C$39,"slk",'PY overview (generated)'!$D$10:$D$39)</f>
        <v>0</v>
      </c>
      <c r="C34" s="17">
        <f>SUMIF('PY overview (generated)'!$C$10:$C$39,"slk",'PY overview (generated)'!$E$10:$E$39)</f>
        <v>0</v>
      </c>
      <c r="D34" s="17">
        <f>SUMIF('PY overview (generated)'!$C$10:$C$39,"slk",'PY overview (generated)'!$F$10:$F$39)</f>
        <v>0</v>
      </c>
      <c r="E34" s="17">
        <f>SUMIF('PY overview (generated)'!$C$10:$C$39,"slk",'PY overview (generated)'!$G$10:$G$39)</f>
        <v>0</v>
      </c>
      <c r="F34" s="17">
        <f t="shared" si="1"/>
        <v>0</v>
      </c>
      <c r="G34" s="33">
        <f t="shared" si="0"/>
        <v>0</v>
      </c>
    </row>
    <row r="35" spans="1:7" ht="12.75">
      <c r="A35" s="22" t="s">
        <v>90</v>
      </c>
      <c r="B35" s="16">
        <f>SUMIF('PY overview (generated)'!$C$10:$C$39,"slv",'PY overview (generated)'!$D$10:$D$39)</f>
        <v>0</v>
      </c>
      <c r="C35" s="16">
        <f>SUMIF('PY overview (generated)'!$C$10:$C$39,"slv",'PY overview (generated)'!$E$10:$E$39)</f>
        <v>0</v>
      </c>
      <c r="D35" s="16">
        <f>SUMIF('PY overview (generated)'!$C$10:$C$39,"slv",'PY overview (generated)'!$F$10:$F$39)</f>
        <v>0</v>
      </c>
      <c r="E35" s="16">
        <f>SUMIF('PY overview (generated)'!$C$10:$C$39,"slv",'PY overview (generated)'!$G$10:$G$39)</f>
        <v>0</v>
      </c>
      <c r="F35" s="16">
        <f t="shared" si="1"/>
        <v>0</v>
      </c>
      <c r="G35" s="32">
        <f t="shared" si="0"/>
        <v>0</v>
      </c>
    </row>
    <row r="36" spans="1:7" ht="12.75">
      <c r="A36" s="23" t="s">
        <v>53</v>
      </c>
      <c r="B36" s="17">
        <f>SUMIF('PY overview (generated)'!$C$10:$C$39,"spa",'PY overview (generated)'!$D$10:$D$39)</f>
        <v>0</v>
      </c>
      <c r="C36" s="17">
        <f>SUMIF('PY overview (generated)'!$C$10:$C$39,"spa",'PY overview (generated)'!$E$10:$E$39)</f>
        <v>13</v>
      </c>
      <c r="D36" s="17">
        <f>SUMIF('PY overview (generated)'!$C$10:$C$39,"spa",'PY overview (generated)'!$F$10:$F$39)</f>
        <v>13</v>
      </c>
      <c r="E36" s="17">
        <f>SUMIF('PY overview (generated)'!$C$10:$C$39,"spa",'PY overview (generated)'!$G$10:$G$39)</f>
        <v>0</v>
      </c>
      <c r="F36" s="17">
        <f t="shared" si="1"/>
        <v>26</v>
      </c>
      <c r="G36" s="33">
        <f t="shared" si="0"/>
        <v>0.10815307820299501</v>
      </c>
    </row>
    <row r="37" spans="1:7" ht="12.75">
      <c r="A37" s="22" t="s">
        <v>54</v>
      </c>
      <c r="B37" s="16">
        <f>SUMIF('PY overview (generated)'!$C$10:$C$39,"swe",'PY overview (generated)'!$D$10:$D$39)</f>
        <v>0</v>
      </c>
      <c r="C37" s="16">
        <f>SUMIF('PY overview (generated)'!$C$10:$C$39,"swe",'PY overview (generated)'!$E$10:$E$39)</f>
        <v>0</v>
      </c>
      <c r="D37" s="16">
        <f>SUMIF('PY overview (generated)'!$C$10:$C$39,"swe",'PY overview (generated)'!$F$10:$F$39)</f>
        <v>0</v>
      </c>
      <c r="E37" s="16">
        <f>SUMIF('PY overview (generated)'!$C$10:$C$39,"swe",'PY overview (generated)'!$G$10:$G$39)</f>
        <v>0</v>
      </c>
      <c r="F37" s="16">
        <f t="shared" si="1"/>
        <v>0</v>
      </c>
      <c r="G37" s="32">
        <f t="shared" si="0"/>
        <v>0</v>
      </c>
    </row>
    <row r="38" spans="1:7" ht="12.75">
      <c r="A38" s="23" t="s">
        <v>55</v>
      </c>
      <c r="B38" s="17">
        <f>SUMIF('PY overview (generated)'!$C$10:$C$39,"swi",'PY overview (generated)'!$D$10:$D$39)</f>
        <v>0</v>
      </c>
      <c r="C38" s="17">
        <f>SUMIF('PY overview (generated)'!$C$10:$C$39,"swi",'PY overview (generated)'!$E$10:$E$39)</f>
        <v>0</v>
      </c>
      <c r="D38" s="17">
        <f>SUMIF('PY overview (generated)'!$C$10:$C$39,"swi",'PY overview (generated)'!$F$10:$F$39)</f>
        <v>0</v>
      </c>
      <c r="E38" s="17">
        <f>SUMIF('PY overview (generated)'!$C$10:$C$39,"swi",'PY overview (generated)'!$G$10:$G$39)</f>
        <v>0</v>
      </c>
      <c r="F38" s="17">
        <f t="shared" si="1"/>
        <v>0</v>
      </c>
      <c r="G38" s="33">
        <f t="shared" si="0"/>
        <v>0</v>
      </c>
    </row>
    <row r="39" spans="1:7" ht="12.75">
      <c r="A39" s="22" t="s">
        <v>92</v>
      </c>
      <c r="B39" s="16">
        <f>SUMIF('PY overview (generated)'!$C$10:$C$39,"tur",'PY overview (generated)'!$D$10:$D$39)</f>
        <v>0</v>
      </c>
      <c r="C39" s="16">
        <f>SUMIF('PY overview (generated)'!$C$10:$C$39,"tur",'PY overview (generated)'!$E$10:$E$39)</f>
        <v>0</v>
      </c>
      <c r="D39" s="16">
        <f>SUMIF('PY overview (generated)'!$C$10:$C$39,"tur",'PY overview (generated)'!$F$10:$F$39)</f>
        <v>0</v>
      </c>
      <c r="E39" s="16">
        <f>SUMIF('PY overview (generated)'!$C$10:$C$39,"tur",'PY overview (generated)'!$G$10:$G$39)</f>
        <v>0</v>
      </c>
      <c r="F39" s="16">
        <f t="shared" si="1"/>
        <v>0</v>
      </c>
      <c r="G39" s="32">
        <f t="shared" si="0"/>
        <v>0</v>
      </c>
    </row>
    <row r="40" spans="1:7" ht="12.75">
      <c r="A40" s="23" t="s">
        <v>56</v>
      </c>
      <c r="B40" s="17">
        <f>SUMIF('PY overview (generated)'!$C$10:$C$39,"UKD",'PY overview (generated)'!$D$10:$D$39)</f>
        <v>0</v>
      </c>
      <c r="C40" s="17">
        <f>SUMIF('PY overview (generated)'!$C$10:$C$39,"UKD",'PY overview (generated)'!$E$10:$E$39)</f>
        <v>0</v>
      </c>
      <c r="D40" s="17">
        <f>SUMIF('PY overview (generated)'!$C$10:$C$39,"UKD",'PY overview (generated)'!$F$10:$F$39)</f>
        <v>0</v>
      </c>
      <c r="E40" s="17">
        <f>SUMIF('PY overview (generated)'!$C$10:$C$39,"UKD",'PY overview (generated)'!$G$10:$G$39)</f>
        <v>0</v>
      </c>
      <c r="F40" s="17">
        <f t="shared" si="1"/>
        <v>0</v>
      </c>
      <c r="G40" s="33">
        <f t="shared" si="0"/>
        <v>0</v>
      </c>
    </row>
    <row r="41" spans="1:7" ht="12.75">
      <c r="A41" s="25"/>
      <c r="B41" s="16"/>
      <c r="C41" s="16"/>
      <c r="D41" s="16"/>
      <c r="E41" s="16"/>
      <c r="F41" s="16"/>
      <c r="G41" s="32"/>
    </row>
    <row r="42" spans="1:7" ht="12.75">
      <c r="A42" s="26" t="s">
        <v>3</v>
      </c>
      <c r="B42" s="27">
        <f aca="true" t="shared" si="2" ref="B42:G42">SUM(B10:B41)</f>
        <v>0</v>
      </c>
      <c r="C42" s="27">
        <f t="shared" si="2"/>
        <v>111.4</v>
      </c>
      <c r="D42" s="27">
        <f t="shared" si="2"/>
        <v>129</v>
      </c>
      <c r="E42" s="27">
        <f t="shared" si="2"/>
        <v>0</v>
      </c>
      <c r="F42" s="27">
        <f t="shared" si="2"/>
        <v>240.4</v>
      </c>
      <c r="G42" s="66">
        <f t="shared" si="2"/>
        <v>1</v>
      </c>
    </row>
  </sheetData>
  <sheetProtection password="86B9" sheet="1" objects="1" scenarios="1"/>
  <mergeCells count="1">
    <mergeCell ref="B8:F8"/>
  </mergeCells>
  <conditionalFormatting sqref="B10:G41">
    <cfRule type="cellIs" priority="1" dxfId="0" operator="greaterThan" stopIfTrue="1">
      <formula>0</formula>
    </cfRule>
  </conditionalFormatting>
  <conditionalFormatting sqref="G42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4">
      <selection activeCell="L31" sqref="L31"/>
    </sheetView>
  </sheetViews>
  <sheetFormatPr defaultColWidth="9.140625" defaultRowHeight="12.75"/>
  <cols>
    <col min="1" max="1" width="20.7109375" style="0" customWidth="1"/>
    <col min="2" max="2" width="6.28125" style="0" customWidth="1"/>
    <col min="6" max="6" width="9.7109375" style="0" bestFit="1" customWidth="1"/>
    <col min="9" max="9" width="9.421875" style="0" customWidth="1"/>
  </cols>
  <sheetData>
    <row r="1" ht="12.75">
      <c r="A1" s="7" t="s">
        <v>68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67"/>
      <c r="D3" s="67"/>
      <c r="E3" s="67"/>
      <c r="F3" s="67"/>
      <c r="G3" s="67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67"/>
      <c r="D4" s="67"/>
      <c r="E4" s="67"/>
      <c r="F4" s="67"/>
      <c r="G4" s="67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67"/>
      <c r="D5" s="67"/>
      <c r="E5" s="67"/>
      <c r="F5" s="67"/>
      <c r="G5" s="67"/>
      <c r="H5" s="67" t="str">
        <f>'wp 1'!H5</f>
        <v>Start:</v>
      </c>
      <c r="I5" s="77" t="str">
        <f>'wp 1'!I5</f>
        <v>1.1.2005</v>
      </c>
    </row>
    <row r="6" spans="1:9" ht="12.75">
      <c r="A6" s="67" t="str">
        <f>'wp 1'!A6</f>
        <v>Workpackages</v>
      </c>
      <c r="B6" s="29" t="str">
        <f>'wp 1'!C6</f>
        <v>5</v>
      </c>
      <c r="C6" s="67"/>
      <c r="D6" s="67"/>
      <c r="E6" s="67"/>
      <c r="F6" s="67"/>
      <c r="G6" s="67"/>
      <c r="H6" s="67" t="str">
        <f>'wp 1'!H6</f>
        <v>End:</v>
      </c>
      <c r="I6" s="77" t="str">
        <f>'wp 1'!I6</f>
        <v>31.1.2.2006</v>
      </c>
    </row>
    <row r="8" spans="1:9" ht="12.75">
      <c r="A8" s="12" t="s">
        <v>2</v>
      </c>
      <c r="B8" s="12" t="s">
        <v>4</v>
      </c>
      <c r="C8" s="12" t="s">
        <v>37</v>
      </c>
      <c r="D8" s="89" t="s">
        <v>99</v>
      </c>
      <c r="E8" s="89"/>
      <c r="F8" s="89"/>
      <c r="G8" s="89"/>
      <c r="H8" s="89"/>
      <c r="I8" s="12"/>
    </row>
    <row r="9" spans="1:9" ht="12.75">
      <c r="A9" s="2"/>
      <c r="B9" s="2"/>
      <c r="C9" s="2"/>
      <c r="D9" s="5">
        <f>'wp 1'!D9</f>
        <v>2004</v>
      </c>
      <c r="E9" s="5">
        <f>'wp 1'!E9</f>
        <v>2005</v>
      </c>
      <c r="F9" s="5">
        <f>'wp 1'!F9</f>
        <v>2006</v>
      </c>
      <c r="G9" s="5">
        <f>'wp 1'!G9</f>
        <v>2007</v>
      </c>
      <c r="H9" s="2" t="s">
        <v>3</v>
      </c>
      <c r="I9" s="2" t="s">
        <v>10</v>
      </c>
    </row>
    <row r="10" spans="1:9" ht="12.75">
      <c r="A10" s="8">
        <f>'wp 1'!A10</f>
        <v>0</v>
      </c>
      <c r="B10" s="8">
        <f>'wp 1'!B10</f>
        <v>0</v>
      </c>
      <c r="C10" s="8">
        <f>'wp 1'!C10</f>
        <v>0</v>
      </c>
      <c r="D10" s="43"/>
      <c r="E10" s="43"/>
      <c r="F10" s="43"/>
      <c r="G10" s="44"/>
      <c r="H10" s="17">
        <f aca="true" t="shared" si="0" ref="H10:H39">SUM(D10:G10)</f>
        <v>0</v>
      </c>
      <c r="I10" s="31">
        <f aca="true" t="shared" si="1" ref="I10:I29">H10/H$41</f>
        <v>0</v>
      </c>
    </row>
    <row r="11" spans="1:9" ht="12.75">
      <c r="A11" s="9" t="str">
        <f>'wp 1'!A11</f>
        <v>Philips  NL</v>
      </c>
      <c r="B11" s="9" t="str">
        <f>'wp 1'!B11</f>
        <v>bsg</v>
      </c>
      <c r="C11" s="9" t="str">
        <f>'wp 1'!C11</f>
        <v>NLD</v>
      </c>
      <c r="D11" s="45"/>
      <c r="E11" s="45">
        <v>3151000</v>
      </c>
      <c r="F11" s="45">
        <v>4760000</v>
      </c>
      <c r="G11" s="45"/>
      <c r="H11" s="16">
        <f t="shared" si="0"/>
        <v>7911000</v>
      </c>
      <c r="I11" s="32">
        <f t="shared" si="1"/>
        <v>0.30028659890486303</v>
      </c>
    </row>
    <row r="12" spans="1:9" ht="12.75">
      <c r="A12" s="10" t="str">
        <f>'wp 1'!A12</f>
        <v>Thomson</v>
      </c>
      <c r="B12" s="10" t="str">
        <f>'wp 1'!B12</f>
        <v>bsg</v>
      </c>
      <c r="C12" s="10" t="str">
        <f>'wp 1'!C12</f>
        <v>FRA</v>
      </c>
      <c r="D12" s="44"/>
      <c r="E12" s="45">
        <v>2625000</v>
      </c>
      <c r="F12" s="45">
        <v>2625000</v>
      </c>
      <c r="G12" s="44"/>
      <c r="H12" s="17">
        <f t="shared" si="0"/>
        <v>5250000</v>
      </c>
      <c r="I12" s="33">
        <f t="shared" si="1"/>
        <v>0.1992800713248048</v>
      </c>
    </row>
    <row r="13" spans="1:9" ht="12.75">
      <c r="A13" s="9" t="str">
        <f>'wp 1'!A13</f>
        <v>VTT</v>
      </c>
      <c r="B13" s="9" t="str">
        <f>'wp 1'!B13</f>
        <v>res</v>
      </c>
      <c r="C13" s="9" t="str">
        <f>'wp 1'!C13</f>
        <v>FIN</v>
      </c>
      <c r="D13" s="45"/>
      <c r="E13" s="45">
        <v>483000</v>
      </c>
      <c r="F13" s="45">
        <v>621000</v>
      </c>
      <c r="G13" s="45"/>
      <c r="H13" s="16">
        <f t="shared" si="0"/>
        <v>1104000</v>
      </c>
      <c r="I13" s="32">
        <f t="shared" si="1"/>
        <v>0.041905752141444666</v>
      </c>
    </row>
    <row r="14" spans="1:9" ht="12.75">
      <c r="A14" s="10" t="str">
        <f>'wp 1'!A14</f>
        <v>Telvent </v>
      </c>
      <c r="B14" s="10" t="str">
        <f>'wp 1'!B14</f>
        <v>ind</v>
      </c>
      <c r="C14" s="10" t="str">
        <f>'wp 1'!C14</f>
        <v>SPA</v>
      </c>
      <c r="D14" s="44"/>
      <c r="E14" s="45">
        <v>518000</v>
      </c>
      <c r="F14" s="45">
        <v>518000</v>
      </c>
      <c r="G14" s="44"/>
      <c r="H14" s="17">
        <f t="shared" si="0"/>
        <v>1036000</v>
      </c>
      <c r="I14" s="33">
        <f t="shared" si="1"/>
        <v>0.03932460074142815</v>
      </c>
    </row>
    <row r="15" spans="1:9" ht="12.75">
      <c r="A15" s="9" t="str">
        <f>'wp 1'!A15</f>
        <v>Stoneroos</v>
      </c>
      <c r="B15" s="9" t="str">
        <f>'wp 1'!B15</f>
        <v>sme</v>
      </c>
      <c r="C15" s="9" t="str">
        <f>'wp 1'!C15</f>
        <v>NLD</v>
      </c>
      <c r="D15" s="45"/>
      <c r="E15" s="45">
        <v>201823</v>
      </c>
      <c r="F15" s="45">
        <v>201823</v>
      </c>
      <c r="G15" s="45"/>
      <c r="H15" s="16">
        <f t="shared" si="0"/>
        <v>403646</v>
      </c>
      <c r="I15" s="32">
        <f t="shared" si="1"/>
        <v>0.01532163879428041</v>
      </c>
    </row>
    <row r="16" spans="1:9" ht="12.75">
      <c r="A16" s="10" t="str">
        <f>'wp 1'!A16</f>
        <v>V2_ </v>
      </c>
      <c r="B16" s="10" t="str">
        <f>'wp 1'!B16</f>
        <v>res</v>
      </c>
      <c r="C16" s="10" t="str">
        <f>'wp 1'!C16</f>
        <v>NLD</v>
      </c>
      <c r="D16" s="44"/>
      <c r="E16" s="44">
        <v>220973.0909090909</v>
      </c>
      <c r="F16" s="44">
        <v>386702.9090909091</v>
      </c>
      <c r="G16" s="44"/>
      <c r="H16" s="17">
        <f t="shared" si="0"/>
        <v>607676</v>
      </c>
      <c r="I16" s="33">
        <f t="shared" si="1"/>
        <v>0.023066231737594683</v>
      </c>
    </row>
    <row r="17" spans="1:9" ht="12.75">
      <c r="A17" s="9" t="str">
        <f>'wp 1'!A17</f>
        <v>CWI</v>
      </c>
      <c r="B17" s="9" t="str">
        <f>'wp 1'!B17</f>
        <v>res</v>
      </c>
      <c r="C17" s="9" t="str">
        <f>'wp 1'!C17</f>
        <v>NLD</v>
      </c>
      <c r="D17" s="45"/>
      <c r="E17" s="45">
        <v>471612.5</v>
      </c>
      <c r="F17" s="45">
        <v>471612.5</v>
      </c>
      <c r="G17" s="45"/>
      <c r="H17" s="16">
        <f t="shared" si="0"/>
        <v>943225</v>
      </c>
      <c r="I17" s="32">
        <f t="shared" si="1"/>
        <v>0.035803037195302666</v>
      </c>
    </row>
    <row r="18" spans="1:9" ht="12.75">
      <c r="A18" s="10" t="str">
        <f>'wp 1'!A18</f>
        <v>IRUTIC</v>
      </c>
      <c r="B18" s="10" t="str">
        <f>'wp 1'!B18</f>
        <v>res</v>
      </c>
      <c r="C18" s="10" t="str">
        <f>'wp 1'!C18</f>
        <v>FRA</v>
      </c>
      <c r="D18" s="44"/>
      <c r="E18" s="44">
        <v>448000</v>
      </c>
      <c r="F18" s="44">
        <v>224000</v>
      </c>
      <c r="G18" s="44"/>
      <c r="H18" s="17">
        <f t="shared" si="0"/>
        <v>672000</v>
      </c>
      <c r="I18" s="33">
        <f t="shared" si="1"/>
        <v>0.025507849129575016</v>
      </c>
    </row>
    <row r="19" spans="1:9" ht="12.75">
      <c r="A19" s="9" t="str">
        <f>'wp 1'!A19</f>
        <v>ETRI</v>
      </c>
      <c r="B19" s="9" t="str">
        <f>'wp 1'!B19</f>
        <v>ind</v>
      </c>
      <c r="C19" s="9" t="str">
        <f>'wp 1'!C19</f>
        <v>KOR</v>
      </c>
      <c r="D19" s="45"/>
      <c r="E19" s="45">
        <v>105000</v>
      </c>
      <c r="F19" s="45">
        <v>105000</v>
      </c>
      <c r="G19" s="45"/>
      <c r="H19" s="16">
        <f t="shared" si="0"/>
        <v>210000</v>
      </c>
      <c r="I19" s="32">
        <f t="shared" si="1"/>
        <v>0.007971202852992193</v>
      </c>
    </row>
    <row r="20" spans="1:9" ht="12.75">
      <c r="A20" s="10" t="str">
        <f>'wp 1'!A20</f>
        <v>Cardinal </v>
      </c>
      <c r="B20" s="10" t="str">
        <f>'wp 1'!B20</f>
        <v>sme</v>
      </c>
      <c r="C20" s="10" t="str">
        <f>'wp 1'!C20</f>
        <v>FIN</v>
      </c>
      <c r="D20" s="44"/>
      <c r="E20" s="45">
        <v>920000</v>
      </c>
      <c r="F20" s="45">
        <v>1610000</v>
      </c>
      <c r="G20" s="44"/>
      <c r="H20" s="17">
        <f t="shared" si="0"/>
        <v>2530000</v>
      </c>
      <c r="I20" s="33">
        <f t="shared" si="1"/>
        <v>0.09603401532414403</v>
      </c>
    </row>
    <row r="21" spans="1:9" ht="12.75">
      <c r="A21" s="9" t="str">
        <f>'wp 1'!A21</f>
        <v>Prewise Oy</v>
      </c>
      <c r="B21" s="9" t="str">
        <f>'wp 1'!B21</f>
        <v>sme</v>
      </c>
      <c r="C21" s="9" t="str">
        <f>'wp 1'!C21</f>
        <v>FIN</v>
      </c>
      <c r="D21" s="45"/>
      <c r="E21" s="45">
        <v>690000</v>
      </c>
      <c r="F21" s="45">
        <v>690000</v>
      </c>
      <c r="G21" s="45"/>
      <c r="H21" s="16">
        <f t="shared" si="0"/>
        <v>1380000</v>
      </c>
      <c r="I21" s="32">
        <f t="shared" si="1"/>
        <v>0.052382190176805836</v>
      </c>
    </row>
    <row r="22" spans="1:9" ht="12.75">
      <c r="A22" s="10" t="str">
        <f>'wp 1'!A22</f>
        <v>UPM</v>
      </c>
      <c r="B22" s="10" t="str">
        <f>'wp 1'!B22</f>
        <v>Res</v>
      </c>
      <c r="C22" s="10" t="str">
        <f>'wp 1'!C22</f>
        <v>SPA</v>
      </c>
      <c r="D22" s="44"/>
      <c r="E22" s="45">
        <v>99000</v>
      </c>
      <c r="F22" s="45">
        <v>99000</v>
      </c>
      <c r="G22" s="44"/>
      <c r="H22" s="17">
        <f t="shared" si="0"/>
        <v>198000</v>
      </c>
      <c r="I22" s="33">
        <f t="shared" si="1"/>
        <v>0.007515705547106924</v>
      </c>
    </row>
    <row r="23" spans="1:9" ht="12.75">
      <c r="A23" s="9" t="str">
        <f>'wp 1'!A23</f>
        <v>Saint Thomas</v>
      </c>
      <c r="B23" s="9" t="str">
        <f>'wp 1'!B23</f>
        <v>sme</v>
      </c>
      <c r="C23" s="9" t="str">
        <f>'wp 1'!C23</f>
        <v>FRA</v>
      </c>
      <c r="D23" s="45"/>
      <c r="E23" s="45">
        <v>444000</v>
      </c>
      <c r="F23" s="45">
        <v>370000</v>
      </c>
      <c r="G23" s="45"/>
      <c r="H23" s="16">
        <f t="shared" si="0"/>
        <v>814000</v>
      </c>
      <c r="I23" s="32">
        <f t="shared" si="1"/>
        <v>0.030897900582550687</v>
      </c>
    </row>
    <row r="24" spans="1:9" ht="12.75">
      <c r="A24" s="10" t="str">
        <f>'wp 1'!A24</f>
        <v>CRP Henri Tudor </v>
      </c>
      <c r="B24" s="10" t="str">
        <f>'wp 1'!B24</f>
        <v>res</v>
      </c>
      <c r="C24" s="10" t="str">
        <f>'wp 1'!C24</f>
        <v>LUX</v>
      </c>
      <c r="D24" s="44"/>
      <c r="E24" s="45">
        <v>333000</v>
      </c>
      <c r="F24" s="45">
        <v>333000</v>
      </c>
      <c r="G24" s="44"/>
      <c r="H24" s="17">
        <f t="shared" si="0"/>
        <v>666000</v>
      </c>
      <c r="I24" s="33">
        <f t="shared" si="1"/>
        <v>0.02528010047663238</v>
      </c>
    </row>
    <row r="25" spans="1:9" ht="12.75">
      <c r="A25" s="9" t="str">
        <f>'wp 1'!A25</f>
        <v>INRIA/Loria </v>
      </c>
      <c r="B25" s="9" t="str">
        <f>'wp 1'!B25</f>
        <v>res</v>
      </c>
      <c r="C25" s="9" t="str">
        <f>'wp 1'!C25</f>
        <v>FRA</v>
      </c>
      <c r="D25" s="45"/>
      <c r="E25" s="45">
        <v>150000</v>
      </c>
      <c r="F25" s="45">
        <v>150000</v>
      </c>
      <c r="G25" s="45"/>
      <c r="H25" s="16">
        <f t="shared" si="0"/>
        <v>300000</v>
      </c>
      <c r="I25" s="32">
        <f t="shared" si="1"/>
        <v>0.011387432647131704</v>
      </c>
    </row>
    <row r="26" spans="1:9" ht="12.75">
      <c r="A26" s="10" t="str">
        <f>'wp 1'!A26</f>
        <v>ARTEMIS </v>
      </c>
      <c r="B26" s="10" t="str">
        <f>'wp 1'!B26</f>
        <v>res</v>
      </c>
      <c r="C26" s="10" t="str">
        <f>'wp 1'!C26</f>
        <v>FRA</v>
      </c>
      <c r="D26" s="44"/>
      <c r="E26" s="45">
        <v>272500</v>
      </c>
      <c r="F26" s="45">
        <v>302500</v>
      </c>
      <c r="G26" s="44"/>
      <c r="H26" s="17">
        <f t="shared" si="0"/>
        <v>575000</v>
      </c>
      <c r="I26" s="33">
        <f t="shared" si="1"/>
        <v>0.021825912573669098</v>
      </c>
    </row>
    <row r="27" spans="1:9" ht="12.75">
      <c r="A27" s="9" t="str">
        <f>'wp 1'!A27</f>
        <v>TUE</v>
      </c>
      <c r="B27" s="9" t="str">
        <f>'wp 1'!B27</f>
        <v>res</v>
      </c>
      <c r="C27" s="9" t="str">
        <f>'wp 1'!C27</f>
        <v>NLD</v>
      </c>
      <c r="D27" s="45"/>
      <c r="E27" s="45">
        <v>281953.5483870968</v>
      </c>
      <c r="F27" s="45">
        <v>264331.4516129032</v>
      </c>
      <c r="G27" s="45"/>
      <c r="H27" s="16">
        <f t="shared" si="0"/>
        <v>546285</v>
      </c>
      <c r="I27" s="32">
        <f t="shared" si="1"/>
        <v>0.020735945478794475</v>
      </c>
    </row>
    <row r="28" spans="1:9" ht="12.75">
      <c r="A28" s="10" t="str">
        <f>'wp 1'!A28</f>
        <v>CharToon</v>
      </c>
      <c r="B28" s="10" t="str">
        <f>'wp 1'!B28</f>
        <v>sme</v>
      </c>
      <c r="C28" s="10" t="str">
        <f>'wp 1'!C28</f>
        <v>NLD</v>
      </c>
      <c r="D28" s="44"/>
      <c r="E28" s="45">
        <v>125675.67567567567</v>
      </c>
      <c r="F28" s="45">
        <v>184324.32432432432</v>
      </c>
      <c r="G28" s="44"/>
      <c r="H28" s="17">
        <f t="shared" si="0"/>
        <v>310000</v>
      </c>
      <c r="I28" s="33">
        <f t="shared" si="1"/>
        <v>0.011767013735369427</v>
      </c>
    </row>
    <row r="29" spans="1:9" ht="12.75">
      <c r="A29" s="9" t="str">
        <f>'wp 1'!A29</f>
        <v>Jutel Oy</v>
      </c>
      <c r="B29" s="9" t="str">
        <f>'wp 1'!B29</f>
        <v>sme</v>
      </c>
      <c r="C29" s="9" t="str">
        <f>'wp 1'!C29</f>
        <v>FIN</v>
      </c>
      <c r="D29" s="45"/>
      <c r="E29" s="45">
        <v>345000</v>
      </c>
      <c r="F29" s="45">
        <v>345000</v>
      </c>
      <c r="G29" s="45"/>
      <c r="H29" s="16">
        <f t="shared" si="0"/>
        <v>690000</v>
      </c>
      <c r="I29" s="32">
        <f t="shared" si="1"/>
        <v>0.026191095088402918</v>
      </c>
    </row>
    <row r="30" spans="1:9" ht="12.75">
      <c r="A30" s="10" t="str">
        <f>'wp 1'!A30</f>
        <v>UVIGO</v>
      </c>
      <c r="B30" s="10" t="str">
        <f>'wp 1'!B30</f>
        <v>res</v>
      </c>
      <c r="C30" s="10" t="str">
        <f>'wp 1'!C30</f>
        <v>SPA</v>
      </c>
      <c r="D30" s="44"/>
      <c r="E30" s="44">
        <v>99000</v>
      </c>
      <c r="F30" s="44">
        <v>99000</v>
      </c>
      <c r="G30" s="44"/>
      <c r="H30" s="17">
        <f t="shared" si="0"/>
        <v>198000</v>
      </c>
      <c r="I30" s="33">
        <f aca="true" t="shared" si="2" ref="I30:I40">H30/H$41</f>
        <v>0.007515705547106924</v>
      </c>
    </row>
    <row r="31" spans="1:9" ht="12.75">
      <c r="A31" s="9">
        <f>'wp 1'!A31</f>
        <v>0</v>
      </c>
      <c r="B31" s="9">
        <f>'wp 1'!B31</f>
        <v>0</v>
      </c>
      <c r="C31" s="9">
        <f>'wp 1'!C31</f>
        <v>0</v>
      </c>
      <c r="D31" s="45"/>
      <c r="E31" s="45"/>
      <c r="F31" s="45"/>
      <c r="G31" s="45"/>
      <c r="H31" s="16">
        <f t="shared" si="0"/>
        <v>0</v>
      </c>
      <c r="I31" s="32">
        <f t="shared" si="2"/>
        <v>0</v>
      </c>
    </row>
    <row r="32" spans="1:9" ht="12.75">
      <c r="A32" s="10">
        <f>'wp 1'!A32</f>
        <v>0</v>
      </c>
      <c r="B32" s="10">
        <f>'wp 1'!B32</f>
        <v>0</v>
      </c>
      <c r="C32" s="10">
        <f>'wp 1'!C32</f>
        <v>0</v>
      </c>
      <c r="D32" s="44"/>
      <c r="E32" s="44"/>
      <c r="F32" s="44"/>
      <c r="G32" s="44"/>
      <c r="H32" s="17">
        <f t="shared" si="0"/>
        <v>0</v>
      </c>
      <c r="I32" s="33">
        <f t="shared" si="2"/>
        <v>0</v>
      </c>
    </row>
    <row r="33" spans="1:9" ht="12.75">
      <c r="A33" s="9">
        <f>'wp 1'!A33</f>
        <v>0</v>
      </c>
      <c r="B33" s="9">
        <f>'wp 1'!B33</f>
        <v>0</v>
      </c>
      <c r="C33" s="9">
        <f>'wp 1'!C33</f>
        <v>0</v>
      </c>
      <c r="D33" s="45"/>
      <c r="E33" s="45"/>
      <c r="F33" s="45"/>
      <c r="G33" s="45"/>
      <c r="H33" s="16">
        <f t="shared" si="0"/>
        <v>0</v>
      </c>
      <c r="I33" s="32">
        <f t="shared" si="2"/>
        <v>0</v>
      </c>
    </row>
    <row r="34" spans="1:9" ht="12.75">
      <c r="A34" s="10">
        <f>'wp 1'!A34</f>
        <v>0</v>
      </c>
      <c r="B34" s="10">
        <f>'wp 1'!B34</f>
        <v>0</v>
      </c>
      <c r="C34" s="10">
        <f>'wp 1'!C34</f>
        <v>0</v>
      </c>
      <c r="D34" s="44"/>
      <c r="E34" s="44"/>
      <c r="F34" s="44"/>
      <c r="G34" s="44"/>
      <c r="H34" s="17">
        <f t="shared" si="0"/>
        <v>0</v>
      </c>
      <c r="I34" s="33">
        <f t="shared" si="2"/>
        <v>0</v>
      </c>
    </row>
    <row r="35" spans="1:9" ht="12.75">
      <c r="A35" s="9">
        <f>'wp 1'!A35</f>
        <v>0</v>
      </c>
      <c r="B35" s="9">
        <f>'wp 1'!B35</f>
        <v>0</v>
      </c>
      <c r="C35" s="9">
        <f>'wp 1'!C35</f>
        <v>0</v>
      </c>
      <c r="D35" s="45"/>
      <c r="E35" s="45"/>
      <c r="F35" s="45"/>
      <c r="G35" s="45"/>
      <c r="H35" s="16">
        <f t="shared" si="0"/>
        <v>0</v>
      </c>
      <c r="I35" s="32">
        <f t="shared" si="2"/>
        <v>0</v>
      </c>
    </row>
    <row r="36" spans="1:9" ht="12.75">
      <c r="A36" s="10">
        <f>'wp 1'!A36</f>
        <v>0</v>
      </c>
      <c r="B36" s="10">
        <f>'wp 1'!B36</f>
        <v>0</v>
      </c>
      <c r="C36" s="10">
        <f>'wp 1'!C36</f>
        <v>0</v>
      </c>
      <c r="D36" s="44"/>
      <c r="E36" s="44"/>
      <c r="F36" s="44"/>
      <c r="G36" s="44"/>
      <c r="H36" s="17">
        <f>SUM(D36:G36)</f>
        <v>0</v>
      </c>
      <c r="I36" s="33">
        <f t="shared" si="2"/>
        <v>0</v>
      </c>
    </row>
    <row r="37" spans="1:9" ht="12.75">
      <c r="A37" s="9">
        <f>'wp 1'!A37</f>
        <v>0</v>
      </c>
      <c r="B37" s="9">
        <f>'wp 1'!B37</f>
        <v>0</v>
      </c>
      <c r="C37" s="9">
        <f>'wp 1'!C37</f>
        <v>0</v>
      </c>
      <c r="D37" s="45"/>
      <c r="E37" s="45"/>
      <c r="F37" s="45"/>
      <c r="G37" s="45"/>
      <c r="H37" s="16">
        <f>SUM(D37:G37)</f>
        <v>0</v>
      </c>
      <c r="I37" s="32">
        <f t="shared" si="2"/>
        <v>0</v>
      </c>
    </row>
    <row r="38" spans="1:9" ht="12.75">
      <c r="A38" s="10">
        <f>'wp 1'!A38</f>
        <v>0</v>
      </c>
      <c r="B38" s="10">
        <f>'wp 1'!B38</f>
        <v>0</v>
      </c>
      <c r="C38" s="10">
        <f>'wp 1'!C38</f>
        <v>0</v>
      </c>
      <c r="D38" s="44"/>
      <c r="E38" s="44"/>
      <c r="F38" s="44"/>
      <c r="G38" s="44"/>
      <c r="H38" s="17">
        <f t="shared" si="0"/>
        <v>0</v>
      </c>
      <c r="I38" s="33">
        <f t="shared" si="2"/>
        <v>0</v>
      </c>
    </row>
    <row r="39" spans="1:9" ht="12.75">
      <c r="A39" s="9">
        <f>'wp 1'!A39</f>
        <v>0</v>
      </c>
      <c r="B39" s="9">
        <f>'wp 1'!B39</f>
        <v>0</v>
      </c>
      <c r="C39" s="9">
        <f>'wp 1'!C39</f>
        <v>0</v>
      </c>
      <c r="D39" s="45"/>
      <c r="E39" s="45"/>
      <c r="F39" s="45"/>
      <c r="G39" s="45"/>
      <c r="H39" s="16">
        <f t="shared" si="0"/>
        <v>0</v>
      </c>
      <c r="I39" s="32">
        <f t="shared" si="2"/>
        <v>0</v>
      </c>
    </row>
    <row r="40" spans="1:9" ht="12.75">
      <c r="A40" s="10">
        <f>'wp 1'!A40</f>
        <v>0</v>
      </c>
      <c r="B40" s="10">
        <f>'wp 1'!B40</f>
        <v>0</v>
      </c>
      <c r="C40" s="10">
        <f>'wp 1'!C40</f>
        <v>0</v>
      </c>
      <c r="D40" s="44"/>
      <c r="E40" s="44"/>
      <c r="F40" s="44"/>
      <c r="G40" s="44"/>
      <c r="H40" s="17">
        <f>SUM(D40:G40)</f>
        <v>0</v>
      </c>
      <c r="I40" s="33">
        <f t="shared" si="2"/>
        <v>0</v>
      </c>
    </row>
    <row r="41" spans="1:9" ht="12.75">
      <c r="A41" s="2" t="s">
        <v>3</v>
      </c>
      <c r="B41" s="14"/>
      <c r="C41" s="2"/>
      <c r="D41" s="24">
        <f aca="true" t="shared" si="3" ref="D41:I41">SUM(D10:D40)</f>
        <v>0</v>
      </c>
      <c r="E41" s="24">
        <f t="shared" si="3"/>
        <v>11984537.814971862</v>
      </c>
      <c r="F41" s="24">
        <f t="shared" si="3"/>
        <v>14360294.185028136</v>
      </c>
      <c r="G41" s="24">
        <f t="shared" si="3"/>
        <v>0</v>
      </c>
      <c r="H41" s="24">
        <f t="shared" si="3"/>
        <v>26344832</v>
      </c>
      <c r="I41" s="19">
        <f t="shared" si="3"/>
        <v>1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L27" sqref="L27"/>
    </sheetView>
  </sheetViews>
  <sheetFormatPr defaultColWidth="9.140625" defaultRowHeight="12.75"/>
  <cols>
    <col min="1" max="1" width="20.7109375" style="0" customWidth="1"/>
    <col min="7" max="7" width="7.140625" style="0" customWidth="1"/>
  </cols>
  <sheetData>
    <row r="1" ht="12.75">
      <c r="A1" s="6" t="s">
        <v>59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1"/>
      <c r="D3" s="1"/>
      <c r="E3" s="1"/>
      <c r="F3" s="1"/>
      <c r="G3" s="1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1"/>
      <c r="D4" s="1"/>
      <c r="E4" s="1"/>
      <c r="F4" s="1"/>
      <c r="G4" s="1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1"/>
      <c r="D5" s="1"/>
      <c r="E5" s="1"/>
      <c r="F5" s="1"/>
      <c r="G5" s="1"/>
      <c r="H5" s="67" t="str">
        <f>'wp 1'!H5</f>
        <v>Start:</v>
      </c>
      <c r="I5" s="77" t="str">
        <f>'wp 1'!I5</f>
        <v>1.1.2005</v>
      </c>
    </row>
    <row r="6" spans="1:9" ht="12.75">
      <c r="A6" s="67" t="str">
        <f>'wp 1'!A6</f>
        <v>Workpackages</v>
      </c>
      <c r="B6" s="29" t="str">
        <f>'wp 1'!C6</f>
        <v>5</v>
      </c>
      <c r="C6" s="1"/>
      <c r="D6" s="1"/>
      <c r="E6" s="1"/>
      <c r="F6" s="1"/>
      <c r="G6" s="1"/>
      <c r="H6" s="67" t="str">
        <f>'wp 1'!H6</f>
        <v>End:</v>
      </c>
      <c r="I6" s="77" t="str">
        <f>'wp 1'!I6</f>
        <v>31.1.2.2006</v>
      </c>
    </row>
    <row r="8" spans="1:7" ht="12.75">
      <c r="A8" s="12" t="s">
        <v>62</v>
      </c>
      <c r="B8" s="89" t="s">
        <v>99</v>
      </c>
      <c r="C8" s="89"/>
      <c r="D8" s="89"/>
      <c r="E8" s="89"/>
      <c r="F8" s="89"/>
      <c r="G8" s="12"/>
    </row>
    <row r="9" spans="1:7" ht="12.75">
      <c r="A9" s="20"/>
      <c r="B9" s="5">
        <f>'wp 1'!D9</f>
        <v>2004</v>
      </c>
      <c r="C9" s="5">
        <f>'wp 1'!E9</f>
        <v>2005</v>
      </c>
      <c r="D9" s="5">
        <f>'wp 1'!F9</f>
        <v>2006</v>
      </c>
      <c r="E9" s="5">
        <f>'wp 1'!G9</f>
        <v>2007</v>
      </c>
      <c r="F9" s="2" t="s">
        <v>3</v>
      </c>
      <c r="G9" s="2" t="s">
        <v>10</v>
      </c>
    </row>
    <row r="10" spans="1:7" ht="12.75">
      <c r="A10" s="21" t="s">
        <v>39</v>
      </c>
      <c r="B10" s="15">
        <f>SUMIF('Financial overview'!$C$10:$C$39,"aus",'Financial overview'!$D$10:$D$39)</f>
        <v>0</v>
      </c>
      <c r="C10" s="15">
        <f>SUMIF('Financial overview'!$C$10:$C$39,"aus",'Financial overview'!$E$10:$E$39)</f>
        <v>0</v>
      </c>
      <c r="D10" s="15">
        <f>SUMIF('Financial overview'!$C$10:$C$39,"aus",'Financial overview'!$F$10:$F$39)</f>
        <v>0</v>
      </c>
      <c r="E10" s="15">
        <f>SUMIF('Financial overview'!$C$10:$C$39,"aus",'Financial overview'!$G$10:$G$39)</f>
        <v>0</v>
      </c>
      <c r="F10" s="15">
        <f aca="true" t="shared" si="0" ref="F10:F40">SUM(B10:E10)</f>
        <v>0</v>
      </c>
      <c r="G10" s="31">
        <f aca="true" t="shared" si="1" ref="G10:G40">F10/F$42</f>
        <v>0</v>
      </c>
    </row>
    <row r="11" spans="1:7" ht="12.75">
      <c r="A11" s="22" t="s">
        <v>40</v>
      </c>
      <c r="B11" s="16">
        <f>SUMIF('Financial overview'!$C$10:$C$39,"bel",'Financial overview'!$D$10:$D$39)</f>
        <v>0</v>
      </c>
      <c r="C11" s="16">
        <f>SUMIF('Financial overview'!$C$10:$C$39,"bel",'Financial overview'!$E$10:$E$39)</f>
        <v>0</v>
      </c>
      <c r="D11" s="16">
        <f>SUMIF('Financial overview'!$C$10:$C$39,"bel",'Financial overview'!$F$10:$F$39)</f>
        <v>0</v>
      </c>
      <c r="E11" s="16">
        <f>SUMIF('Financial overview'!$C$10:$C$39,"bel",'Financial overview'!$G$10:$G$39)</f>
        <v>0</v>
      </c>
      <c r="F11" s="16">
        <f t="shared" si="0"/>
        <v>0</v>
      </c>
      <c r="G11" s="32">
        <f t="shared" si="1"/>
        <v>0</v>
      </c>
    </row>
    <row r="12" spans="1:7" ht="12.75">
      <c r="A12" s="23" t="s">
        <v>70</v>
      </c>
      <c r="B12" s="17">
        <f>SUMIF('Financial overview'!$C$10:$C$39,"cro",'Financial overview'!$D$10:$D$39)</f>
        <v>0</v>
      </c>
      <c r="C12" s="17">
        <f>SUMIF('Financial overview'!$C$10:$C$39,"cro",'Financial overview'!$E$10:$E$39)</f>
        <v>0</v>
      </c>
      <c r="D12" s="17">
        <f>SUMIF('Financial overview'!$C$10:$C$39,"cro",'Financial overview'!$F$10:$F$39)</f>
        <v>0</v>
      </c>
      <c r="E12" s="17">
        <f>SUMIF('Financial overview'!$C$10:$C$39,"cro",'Financial overview'!$G$10:$G$39)</f>
        <v>0</v>
      </c>
      <c r="F12" s="17">
        <f t="shared" si="0"/>
        <v>0</v>
      </c>
      <c r="G12" s="33">
        <f t="shared" si="1"/>
        <v>0</v>
      </c>
    </row>
    <row r="13" spans="1:7" ht="12.75">
      <c r="A13" s="22" t="s">
        <v>41</v>
      </c>
      <c r="B13" s="16">
        <f>SUMIF('Financial overview'!$C$10:$C$39,"cze",'Financial overview'!$D$10:$D$39)</f>
        <v>0</v>
      </c>
      <c r="C13" s="16">
        <f>SUMIF('Financial overview'!$C$10:$C$39,"cze",'Financial overview'!$E$10:$E$39)</f>
        <v>0</v>
      </c>
      <c r="D13" s="16">
        <f>SUMIF('Financial overview'!$C$10:$C$39,"cze",'Financial overview'!$F$10:$F$39)</f>
        <v>0</v>
      </c>
      <c r="E13" s="16">
        <f>SUMIF('Financial overview'!$C$10:$C$39,"cze",'Financial overview'!$G$10:$G$39)</f>
        <v>0</v>
      </c>
      <c r="F13" s="16">
        <f t="shared" si="0"/>
        <v>0</v>
      </c>
      <c r="G13" s="32">
        <f t="shared" si="1"/>
        <v>0</v>
      </c>
    </row>
    <row r="14" spans="1:7" ht="12.75">
      <c r="A14" s="23" t="s">
        <v>42</v>
      </c>
      <c r="B14" s="17">
        <f>SUMIF('Financial overview'!$C$10:$C$39,"den",'Financial overview'!$D$10:$D$39)</f>
        <v>0</v>
      </c>
      <c r="C14" s="17">
        <f>SUMIF('Financial overview'!$C$10:$C$39,"den",'Financial overview'!$E$10:$E$39)</f>
        <v>0</v>
      </c>
      <c r="D14" s="17">
        <f>SUMIF('Financial overview'!$C$10:$C$39,"den",'Financial overview'!$F$10:$F$39)</f>
        <v>0</v>
      </c>
      <c r="E14" s="17">
        <f>SUMIF('Financial overview'!$C$10:$C$39,"den",'Financial overview'!$G$10:$G$39)</f>
        <v>0</v>
      </c>
      <c r="F14" s="17">
        <f t="shared" si="0"/>
        <v>0</v>
      </c>
      <c r="G14" s="33">
        <f t="shared" si="1"/>
        <v>0</v>
      </c>
    </row>
    <row r="15" spans="1:7" ht="12.75">
      <c r="A15" s="22" t="s">
        <v>72</v>
      </c>
      <c r="B15" s="16">
        <f>SUMIF('Financial overview'!$C$10:$C$39,"est",'Financial overview'!$D$10:$D$39)</f>
        <v>0</v>
      </c>
      <c r="C15" s="16">
        <f>SUMIF('Financial overview'!$C$10:$C$39,"est",'Financial overview'!$E$10:$E$39)</f>
        <v>0</v>
      </c>
      <c r="D15" s="16">
        <f>SUMIF('Financial overview'!$C$10:$C$39,"est",'Financial overview'!$F$10:$F$39)</f>
        <v>0</v>
      </c>
      <c r="E15" s="16">
        <f>SUMIF('Financial overview'!$C$10:$C$39,"est",'Financial overview'!$G$10:$G$39)</f>
        <v>0</v>
      </c>
      <c r="F15" s="16">
        <f t="shared" si="0"/>
        <v>0</v>
      </c>
      <c r="G15" s="32">
        <f t="shared" si="1"/>
        <v>0</v>
      </c>
    </row>
    <row r="16" spans="1:7" ht="12.75">
      <c r="A16" s="23" t="s">
        <v>43</v>
      </c>
      <c r="B16" s="17">
        <f>SUMIF('Financial overview'!$C$10:$C$39,"fin",'Financial overview'!$D$10:$D$39)</f>
        <v>0</v>
      </c>
      <c r="C16" s="17">
        <f>SUMIF('Financial overview'!$C$10:$C$39,"fin",'Financial overview'!$E$10:$E$39)</f>
        <v>2438000</v>
      </c>
      <c r="D16" s="17">
        <f>SUMIF('Financial overview'!$C$10:$C$39,"fin",'Financial overview'!$F$10:$F$39)</f>
        <v>3266000</v>
      </c>
      <c r="E16" s="17">
        <f>SUMIF('Financial overview'!$C$10:$C$39,"fin",'Financial overview'!$G$10:$G$39)</f>
        <v>0</v>
      </c>
      <c r="F16" s="17">
        <f t="shared" si="0"/>
        <v>5704000</v>
      </c>
      <c r="G16" s="33">
        <f t="shared" si="1"/>
        <v>0.21825278999306366</v>
      </c>
    </row>
    <row r="17" spans="1:7" ht="12.75">
      <c r="A17" s="22" t="s">
        <v>44</v>
      </c>
      <c r="B17" s="16">
        <f>SUMIF('Financial overview'!$C$10:$C$39,"fra",'Financial overview'!$D$10:$D$39)</f>
        <v>0</v>
      </c>
      <c r="C17" s="16">
        <f>SUMIF('Financial overview'!$C$10:$C$39,"fra",'Financial overview'!$E$10:$E$39)</f>
        <v>3939500</v>
      </c>
      <c r="D17" s="16">
        <f>SUMIF('Financial overview'!$C$10:$C$39,"fra",'Financial overview'!$F$10:$F$39)</f>
        <v>3671500</v>
      </c>
      <c r="E17" s="16">
        <f>SUMIF('Financial overview'!$C$10:$C$39,"fra",'Financial overview'!$G$10:$G$39)</f>
        <v>0</v>
      </c>
      <c r="F17" s="16">
        <f t="shared" si="0"/>
        <v>7611000</v>
      </c>
      <c r="G17" s="32">
        <f t="shared" si="1"/>
        <v>0.29122054429123556</v>
      </c>
    </row>
    <row r="18" spans="1:7" ht="12.75">
      <c r="A18" s="23" t="s">
        <v>45</v>
      </c>
      <c r="B18" s="17">
        <f>SUMIF('Financial overview'!$C$10:$C$39,"ger",'Financial overview'!$D$10:$D$39)</f>
        <v>0</v>
      </c>
      <c r="C18" s="17">
        <f>SUMIF('Financial overview'!$C$10:$C$39,"ger",'Financial overview'!$E$10:$E$39)</f>
        <v>0</v>
      </c>
      <c r="D18" s="17">
        <f>SUMIF('Financial overview'!$C$10:$C$39,"ger",'Financial overview'!$F$10:$F$39)</f>
        <v>0</v>
      </c>
      <c r="E18" s="17">
        <f>SUMIF('Financial overview'!$C$10:$C$39,"ger",'Financial overview'!$G$10:$G$39)</f>
        <v>0</v>
      </c>
      <c r="F18" s="17">
        <f t="shared" si="0"/>
        <v>0</v>
      </c>
      <c r="G18" s="33">
        <f t="shared" si="1"/>
        <v>0</v>
      </c>
    </row>
    <row r="19" spans="1:7" ht="12.75">
      <c r="A19" s="22" t="s">
        <v>46</v>
      </c>
      <c r="B19" s="16">
        <f>SUMIF('Financial overview'!$C$10:$C$39,"gre",'Financial overview'!$D$10:$D$39)</f>
        <v>0</v>
      </c>
      <c r="C19" s="16">
        <f>SUMIF('Financial overview'!$C$10:$C$39,"gre",'Financial overview'!$E$10:$E$39)</f>
        <v>0</v>
      </c>
      <c r="D19" s="16">
        <f>SUMIF('Financial overview'!$C$10:$C$39,"gre",'Financial overview'!$F$10:$F$39)</f>
        <v>0</v>
      </c>
      <c r="E19" s="16">
        <f>SUMIF('Financial overview'!$C$10:$C$39,"gre",'Financial overview'!$G$10:$G$39)</f>
        <v>0</v>
      </c>
      <c r="F19" s="16">
        <f t="shared" si="0"/>
        <v>0</v>
      </c>
      <c r="G19" s="32">
        <f t="shared" si="1"/>
        <v>0</v>
      </c>
    </row>
    <row r="20" spans="1:7" ht="12.75">
      <c r="A20" s="23" t="s">
        <v>74</v>
      </c>
      <c r="B20" s="17">
        <f>SUMIF('Financial overview'!$C$10:$C$39,"hun",'Financial overview'!$D$10:$D$39)</f>
        <v>0</v>
      </c>
      <c r="C20" s="17">
        <f>SUMIF('Financial overview'!$C$10:$C$39,"hun",'Financial overview'!$E$10:$E$39)</f>
        <v>0</v>
      </c>
      <c r="D20" s="17">
        <f>SUMIF('Financial overview'!$C$10:$C$39,"hun",'Financial overview'!$F$10:$F$39)</f>
        <v>0</v>
      </c>
      <c r="E20" s="17">
        <f>SUMIF('Financial overview'!$C$10:$C$39,"hun",'Financial overview'!$G$10:$G$39)</f>
        <v>0</v>
      </c>
      <c r="F20" s="17">
        <f t="shared" si="0"/>
        <v>0</v>
      </c>
      <c r="G20" s="33">
        <f t="shared" si="1"/>
        <v>0</v>
      </c>
    </row>
    <row r="21" spans="1:7" ht="12.75">
      <c r="A21" s="22" t="s">
        <v>76</v>
      </c>
      <c r="B21" s="16">
        <f>SUMIF('Financial overview'!$C$10:$C$39,"ice",'Financial overview'!$D$10:$D$39)</f>
        <v>0</v>
      </c>
      <c r="C21" s="16">
        <f>SUMIF('Financial overview'!$C$10:$C$39,"ice",'Financial overview'!$E$10:$E$39)</f>
        <v>0</v>
      </c>
      <c r="D21" s="16">
        <f>SUMIF('Financial overview'!$C$10:$C$39,"ice",'Financial overview'!$F$10:$F$39)</f>
        <v>0</v>
      </c>
      <c r="E21" s="16">
        <f>SUMIF('Financial overview'!$C$10:$C$39,"ice",'Financial overview'!$G$10:$G$39)</f>
        <v>0</v>
      </c>
      <c r="F21" s="16">
        <f t="shared" si="0"/>
        <v>0</v>
      </c>
      <c r="G21" s="32">
        <f t="shared" si="1"/>
        <v>0</v>
      </c>
    </row>
    <row r="22" spans="1:7" ht="12.75">
      <c r="A22" s="23" t="s">
        <v>47</v>
      </c>
      <c r="B22" s="17">
        <f>SUMIF('Financial overview'!$C$10:$C$39,"ire",'Financial overview'!$D$10:$D$39)</f>
        <v>0</v>
      </c>
      <c r="C22" s="17">
        <f>SUMIF('Financial overview'!$C$10:$C$39,"ire",'Financial overview'!$E$10:$E$39)</f>
        <v>0</v>
      </c>
      <c r="D22" s="17">
        <f>SUMIF('Financial overview'!$C$10:$C$39,"ire",'Financial overview'!$F$10:$F$39)</f>
        <v>0</v>
      </c>
      <c r="E22" s="17">
        <f>SUMIF('Financial overview'!$C$10:$C$39,"ire",'Financial overview'!$G$10:$G$39)</f>
        <v>0</v>
      </c>
      <c r="F22" s="17">
        <f t="shared" si="0"/>
        <v>0</v>
      </c>
      <c r="G22" s="33">
        <f t="shared" si="1"/>
        <v>0</v>
      </c>
    </row>
    <row r="23" spans="1:7" ht="12.75">
      <c r="A23" s="22" t="s">
        <v>48</v>
      </c>
      <c r="B23" s="16">
        <f>SUMIF('Financial overview'!$C$10:$C$39,"isr",'Financial overview'!$D$10:$D$39)</f>
        <v>0</v>
      </c>
      <c r="C23" s="16">
        <f>SUMIF('Financial overview'!$C$10:$C$39,"isr",'Financial overview'!$E$10:$E$39)</f>
        <v>0</v>
      </c>
      <c r="D23" s="16">
        <f>SUMIF('Financial overview'!$C$10:$C$39,"isr",'Financial overview'!$F$10:$F$39)</f>
        <v>0</v>
      </c>
      <c r="E23" s="16">
        <f>SUMIF('Financial overview'!$C$10:$C$39,"isr",'Financial overview'!$G$10:$G$39)</f>
        <v>0</v>
      </c>
      <c r="F23" s="16">
        <f t="shared" si="0"/>
        <v>0</v>
      </c>
      <c r="G23" s="32">
        <f t="shared" si="1"/>
        <v>0</v>
      </c>
    </row>
    <row r="24" spans="1:7" ht="12.75">
      <c r="A24" s="23" t="s">
        <v>49</v>
      </c>
      <c r="B24" s="17">
        <f>SUMIF('Financial overview'!$C$10:$C$39,"ita",'Financial overview'!$D$10:$D$39)</f>
        <v>0</v>
      </c>
      <c r="C24" s="17">
        <f>SUMIF('Financial overview'!$C$10:$C$39,"ita",'Financial overview'!$E$10:$E$39)</f>
        <v>0</v>
      </c>
      <c r="D24" s="17">
        <f>SUMIF('Financial overview'!$C$10:$C$39,"ita",'Financial overview'!$F$10:$F$39)</f>
        <v>0</v>
      </c>
      <c r="E24" s="17">
        <f>SUMIF('Financial overview'!$C$10:$C$39,"ita",'Financial overview'!$G$10:$G$39)</f>
        <v>0</v>
      </c>
      <c r="F24" s="17">
        <f t="shared" si="0"/>
        <v>0</v>
      </c>
      <c r="G24" s="33">
        <f t="shared" si="1"/>
        <v>0</v>
      </c>
    </row>
    <row r="25" spans="1:7" ht="12.75">
      <c r="A25" s="22" t="s">
        <v>78</v>
      </c>
      <c r="B25" s="16">
        <f>SUMIF('Financial overview'!$C$10:$C$39,"lat",'Financial overview'!$D$10:$D$39)</f>
        <v>0</v>
      </c>
      <c r="C25" s="16">
        <f>SUMIF('Financial overview'!$C$10:$C$39,"lat",'Financial overview'!$E$10:$E$39)</f>
        <v>0</v>
      </c>
      <c r="D25" s="16">
        <f>SUMIF('Financial overview'!$C$10:$C$39,"lat",'Financial overview'!$F$10:$F$39)</f>
        <v>0</v>
      </c>
      <c r="E25" s="16">
        <f>SUMIF('Financial overview'!$C$10:$C$39,"lat",'Financial overview'!$G$10:$G$39)</f>
        <v>0</v>
      </c>
      <c r="F25" s="16">
        <f t="shared" si="0"/>
        <v>0</v>
      </c>
      <c r="G25" s="32">
        <f t="shared" si="1"/>
        <v>0</v>
      </c>
    </row>
    <row r="26" spans="1:7" ht="12.75">
      <c r="A26" s="23" t="s">
        <v>80</v>
      </c>
      <c r="B26" s="17">
        <f>SUMIF('Financial overview'!$C$10:$C$39,"lit",'Financial overview'!$D$10:$D$39)</f>
        <v>0</v>
      </c>
      <c r="C26" s="17">
        <f>SUMIF('Financial overview'!$C$10:$C$39,"lit",'Financial overview'!$E$10:$E$39)</f>
        <v>0</v>
      </c>
      <c r="D26" s="17">
        <f>SUMIF('Financial overview'!$C$10:$C$39,"lit",'Financial overview'!$F$10:$F$39)</f>
        <v>0</v>
      </c>
      <c r="E26" s="17">
        <f>SUMIF('Financial overview'!$C$10:$C$39,"lit",'Financial overview'!$G$10:$G$39)</f>
        <v>0</v>
      </c>
      <c r="F26" s="17">
        <f t="shared" si="0"/>
        <v>0</v>
      </c>
      <c r="G26" s="33">
        <f t="shared" si="1"/>
        <v>0</v>
      </c>
    </row>
    <row r="27" spans="1:7" ht="12.75">
      <c r="A27" s="22" t="s">
        <v>82</v>
      </c>
      <c r="B27" s="16">
        <f>SUMIF('Financial overview'!$C$10:$C$39,"lux",'Financial overview'!$D$10:$D$39)</f>
        <v>0</v>
      </c>
      <c r="C27" s="16">
        <f>SUMIF('Financial overview'!$C$10:$C$39,"lux",'Financial overview'!$E$10:$E$39)</f>
        <v>333000</v>
      </c>
      <c r="D27" s="16">
        <f>SUMIF('Financial overview'!$C$10:$C$39,"lux",'Financial overview'!$F$10:$F$39)</f>
        <v>333000</v>
      </c>
      <c r="E27" s="16">
        <f>SUMIF('Financial overview'!$C$10:$C$39,"lux",'Financial overview'!$G$10:$G$39)</f>
        <v>0</v>
      </c>
      <c r="F27" s="16">
        <f t="shared" si="0"/>
        <v>666000</v>
      </c>
      <c r="G27" s="32">
        <f t="shared" si="1"/>
        <v>0.025483232492177488</v>
      </c>
    </row>
    <row r="28" spans="1:7" ht="12.75">
      <c r="A28" s="23" t="s">
        <v>100</v>
      </c>
      <c r="B28" s="17">
        <f>SUMIF('Financial overview'!$C$10:$C$39,"NLD",'Financial overview'!$D$10:$D$39)</f>
        <v>0</v>
      </c>
      <c r="C28" s="17">
        <f>SUMIF('Financial overview'!$C$10:$C$39,"NLD",'Financial overview'!$E$10:$E$39)</f>
        <v>4453037.814971863</v>
      </c>
      <c r="D28" s="17">
        <f>SUMIF('Financial overview'!$C$10:$C$39,"NLD",'Financial overview'!$F$10:$F$39)</f>
        <v>6268794.185028137</v>
      </c>
      <c r="E28" s="17">
        <f>SUMIF('Financial overview'!$C$10:$C$39,"NLD",'Financial overview'!$G$10:$G$39)</f>
        <v>0</v>
      </c>
      <c r="F28" s="17">
        <f t="shared" si="0"/>
        <v>10721832</v>
      </c>
      <c r="G28" s="33">
        <f t="shared" si="1"/>
        <v>0.4102506570541567</v>
      </c>
    </row>
    <row r="29" spans="1:7" ht="12.75">
      <c r="A29" s="22" t="s">
        <v>50</v>
      </c>
      <c r="B29" s="16">
        <f>SUMIF('Financial overview'!$C$10:$C$39,"nor",'Financial overview'!$D$10:$D$39)</f>
        <v>0</v>
      </c>
      <c r="C29" s="16">
        <f>SUMIF('Financial overview'!$C$10:$C$39,"nor",'Financial overview'!$E$10:$E$39)</f>
        <v>0</v>
      </c>
      <c r="D29" s="16">
        <f>SUMIF('Financial overview'!$C$10:$C$39,"nor",'Financial overview'!$F$10:$F$39)</f>
        <v>0</v>
      </c>
      <c r="E29" s="16">
        <f>SUMIF('Financial overview'!$C$10:$C$39,"nor",'Financial overview'!$G$10:$G$39)</f>
        <v>0</v>
      </c>
      <c r="F29" s="16">
        <f t="shared" si="0"/>
        <v>0</v>
      </c>
      <c r="G29" s="32">
        <f t="shared" si="1"/>
        <v>0</v>
      </c>
    </row>
    <row r="30" spans="1:7" ht="12.75">
      <c r="A30" s="23" t="s">
        <v>84</v>
      </c>
      <c r="B30" s="17">
        <f>SUMIF('Financial overview'!$C$10:$C$39,"pol",'Financial overview'!$D$10:$D$39)</f>
        <v>0</v>
      </c>
      <c r="C30" s="17">
        <f>SUMIF('Financial overview'!$C$10:$C$39,"pol",'Financial overview'!$E$10:$E$39)</f>
        <v>0</v>
      </c>
      <c r="D30" s="17">
        <f>SUMIF('Financial overview'!$C$10:$C$39,"pol",'Financial overview'!$F$10:$F$39)</f>
        <v>0</v>
      </c>
      <c r="E30" s="17">
        <f>SUMIF('Financial overview'!$C$10:$C$39,"pol",'Financial overview'!$G$10:$G$39)</f>
        <v>0</v>
      </c>
      <c r="F30" s="17">
        <f t="shared" si="0"/>
        <v>0</v>
      </c>
      <c r="G30" s="33">
        <f t="shared" si="1"/>
        <v>0</v>
      </c>
    </row>
    <row r="31" spans="1:7" ht="12.75">
      <c r="A31" s="22" t="s">
        <v>51</v>
      </c>
      <c r="B31" s="16">
        <f>SUMIF('Financial overview'!$C$10:$C$39,"por",'Financial overview'!$D$10:$D$39)</f>
        <v>0</v>
      </c>
      <c r="C31" s="16">
        <f>SUMIF('Financial overview'!$C$10:$C$39,"por",'Financial overview'!$E$10:$E$39)</f>
        <v>0</v>
      </c>
      <c r="D31" s="16">
        <f>SUMIF('Financial overview'!$C$10:$C$39,"por",'Financial overview'!$F$10:$F$39)</f>
        <v>0</v>
      </c>
      <c r="E31" s="16">
        <f>SUMIF('Financial overview'!$C$10:$C$39,"por",'Financial overview'!$G$10:$G$39)</f>
        <v>0</v>
      </c>
      <c r="F31" s="16">
        <f t="shared" si="0"/>
        <v>0</v>
      </c>
      <c r="G31" s="32">
        <f t="shared" si="1"/>
        <v>0</v>
      </c>
    </row>
    <row r="32" spans="1:7" ht="12.75">
      <c r="A32" s="23" t="s">
        <v>86</v>
      </c>
      <c r="B32" s="17">
        <f>SUMIF('Financial overview'!$C$10:$C$39,"rom",'Financial overview'!$D$10:$D$39)</f>
        <v>0</v>
      </c>
      <c r="C32" s="17">
        <f>SUMIF('Financial overview'!$C$10:$C$39,"rom",'Financial overview'!$E$10:$E$39)</f>
        <v>0</v>
      </c>
      <c r="D32" s="17">
        <f>SUMIF('Financial overview'!$C$10:$C$39,"rom",'Financial overview'!$F$10:$F$39)</f>
        <v>0</v>
      </c>
      <c r="E32" s="17">
        <f>SUMIF('Financial overview'!$C$10:$C$39,"rom",'Financial overview'!$G$10:$G$39)</f>
        <v>0</v>
      </c>
      <c r="F32" s="17">
        <f t="shared" si="0"/>
        <v>0</v>
      </c>
      <c r="G32" s="33">
        <f t="shared" si="1"/>
        <v>0</v>
      </c>
    </row>
    <row r="33" spans="1:7" ht="12.75">
      <c r="A33" s="22" t="s">
        <v>52</v>
      </c>
      <c r="B33" s="16">
        <f>SUMIF('Financial overview'!$C$10:$C$39,"rus",'Financial overview'!$D$10:$D$39)</f>
        <v>0</v>
      </c>
      <c r="C33" s="16">
        <f>SUMIF('Financial overview'!$C$10:$C$39,"rus",'Financial overview'!$E$10:$E$39)</f>
        <v>0</v>
      </c>
      <c r="D33" s="16">
        <f>SUMIF('Financial overview'!$C$10:$C$39,"rus",'Financial overview'!$F$10:$F$39)</f>
        <v>0</v>
      </c>
      <c r="E33" s="16">
        <f>SUMIF('Financial overview'!$C$10:$C$39,"rus",'Financial overview'!$G$10:$G$39)</f>
        <v>0</v>
      </c>
      <c r="F33" s="16">
        <f t="shared" si="0"/>
        <v>0</v>
      </c>
      <c r="G33" s="32">
        <f t="shared" si="1"/>
        <v>0</v>
      </c>
    </row>
    <row r="34" spans="1:7" ht="12.75">
      <c r="A34" s="23" t="s">
        <v>88</v>
      </c>
      <c r="B34" s="17">
        <f>SUMIF('Financial overview'!$C$10:$C$39,"slk",'Financial overview'!$D$10:$D$39)</f>
        <v>0</v>
      </c>
      <c r="C34" s="17">
        <f>SUMIF('Financial overview'!$C$10:$C$39,"slk",'Financial overview'!$E$10:$E$39)</f>
        <v>0</v>
      </c>
      <c r="D34" s="17">
        <f>SUMIF('Financial overview'!$C$10:$C$39,"slk",'Financial overview'!$F$10:$F$39)</f>
        <v>0</v>
      </c>
      <c r="E34" s="17">
        <f>SUMIF('Financial overview'!$C$10:$C$39,"slk",'Financial overview'!$G$10:$G$39)</f>
        <v>0</v>
      </c>
      <c r="F34" s="17">
        <f t="shared" si="0"/>
        <v>0</v>
      </c>
      <c r="G34" s="33">
        <f t="shared" si="1"/>
        <v>0</v>
      </c>
    </row>
    <row r="35" spans="1:7" ht="12.75">
      <c r="A35" s="22" t="s">
        <v>90</v>
      </c>
      <c r="B35" s="16">
        <f>SUMIF('Financial overview'!$C$10:$C$39,"slv",'Financial overview'!$D$10:$D$39)</f>
        <v>0</v>
      </c>
      <c r="C35" s="16">
        <f>SUMIF('Financial overview'!$C$10:$C$39,"slv",'Financial overview'!$E$10:$E$39)</f>
        <v>0</v>
      </c>
      <c r="D35" s="16">
        <f>SUMIF('Financial overview'!$C$10:$C$39,"slv",'Financial overview'!$F$10:$F$39)</f>
        <v>0</v>
      </c>
      <c r="E35" s="16">
        <f>SUMIF('Financial overview'!$C$10:$C$39,"slv",'Financial overview'!$G$10:$G$39)</f>
        <v>0</v>
      </c>
      <c r="F35" s="16">
        <f t="shared" si="0"/>
        <v>0</v>
      </c>
      <c r="G35" s="32">
        <f t="shared" si="1"/>
        <v>0</v>
      </c>
    </row>
    <row r="36" spans="1:7" ht="12.75">
      <c r="A36" s="23" t="s">
        <v>53</v>
      </c>
      <c r="B36" s="17">
        <f>SUMIF('Financial overview'!$C$10:$C$39,"spa",'Financial overview'!$D$10:$D$39)</f>
        <v>0</v>
      </c>
      <c r="C36" s="17">
        <f>SUMIF('Financial overview'!$C$10:$C$39,"spa",'Financial overview'!$E$10:$E$39)</f>
        <v>716000</v>
      </c>
      <c r="D36" s="17">
        <f>SUMIF('Financial overview'!$C$10:$C$39,"spa",'Financial overview'!$F$10:$F$39)</f>
        <v>716000</v>
      </c>
      <c r="E36" s="17">
        <f>SUMIF('Financial overview'!$C$10:$C$39,"spa",'Financial overview'!$G$10:$G$39)</f>
        <v>0</v>
      </c>
      <c r="F36" s="17">
        <f t="shared" si="0"/>
        <v>1432000</v>
      </c>
      <c r="G36" s="33">
        <f t="shared" si="1"/>
        <v>0.05479277616936661</v>
      </c>
    </row>
    <row r="37" spans="1:7" ht="12.75">
      <c r="A37" s="22" t="s">
        <v>54</v>
      </c>
      <c r="B37" s="16">
        <f>SUMIF('Financial overview'!$C$10:$C$39,"swe",'Financial overview'!$D$10:$D$39)</f>
        <v>0</v>
      </c>
      <c r="C37" s="16">
        <f>SUMIF('Financial overview'!$C$10:$C$39,"swe",'Financial overview'!$E$10:$E$39)</f>
        <v>0</v>
      </c>
      <c r="D37" s="16">
        <f>SUMIF('Financial overview'!$C$10:$C$39,"swe",'Financial overview'!$F$10:$F$39)</f>
        <v>0</v>
      </c>
      <c r="E37" s="16">
        <f>SUMIF('Financial overview'!$C$10:$C$39,"swe",'Financial overview'!$G$10:$G$39)</f>
        <v>0</v>
      </c>
      <c r="F37" s="16">
        <f t="shared" si="0"/>
        <v>0</v>
      </c>
      <c r="G37" s="32">
        <f t="shared" si="1"/>
        <v>0</v>
      </c>
    </row>
    <row r="38" spans="1:7" ht="12.75">
      <c r="A38" s="23" t="s">
        <v>55</v>
      </c>
      <c r="B38" s="17">
        <f>SUMIF('Financial overview'!$C$10:$C$39,"swi",'Financial overview'!$D$10:$D$39)</f>
        <v>0</v>
      </c>
      <c r="C38" s="17">
        <f>SUMIF('Financial overview'!$C$10:$C$39,"swi",'Financial overview'!$E$10:$E$39)</f>
        <v>0</v>
      </c>
      <c r="D38" s="17">
        <f>SUMIF('Financial overview'!$C$10:$C$39,"swi",'Financial overview'!$F$10:$F$39)</f>
        <v>0</v>
      </c>
      <c r="E38" s="17">
        <f>SUMIF('Financial overview'!$C$10:$C$39,"swi",'Financial overview'!$G$10:$G$39)</f>
        <v>0</v>
      </c>
      <c r="F38" s="17">
        <f t="shared" si="0"/>
        <v>0</v>
      </c>
      <c r="G38" s="33">
        <f t="shared" si="1"/>
        <v>0</v>
      </c>
    </row>
    <row r="39" spans="1:7" ht="12.75">
      <c r="A39" s="22" t="s">
        <v>92</v>
      </c>
      <c r="B39" s="16">
        <f>SUMIF('Financial overview'!$C$10:$C$39,"tur",'Financial overview'!$D$10:$D$39)</f>
        <v>0</v>
      </c>
      <c r="C39" s="16">
        <f>SUMIF('Financial overview'!$C$10:$C$39,"tur",'Financial overview'!$E$10:$E$39)</f>
        <v>0</v>
      </c>
      <c r="D39" s="16">
        <f>SUMIF('Financial overview'!$C$10:$C$39,"tur",'Financial overview'!$F$10:$F$39)</f>
        <v>0</v>
      </c>
      <c r="E39" s="16">
        <f>SUMIF('Financial overview'!$C$10:$C$39,"tur",'Financial overview'!$G$10:$G$39)</f>
        <v>0</v>
      </c>
      <c r="F39" s="16">
        <f t="shared" si="0"/>
        <v>0</v>
      </c>
      <c r="G39" s="32">
        <f t="shared" si="1"/>
        <v>0</v>
      </c>
    </row>
    <row r="40" spans="1:7" ht="12.75">
      <c r="A40" s="23" t="s">
        <v>56</v>
      </c>
      <c r="B40" s="17">
        <f>SUMIF('Financial overview'!$C$10:$C$39,"UKD",'Financial overview'!$D$10:$D$39)</f>
        <v>0</v>
      </c>
      <c r="C40" s="17">
        <f>SUMIF('Financial overview'!$C$10:$C$39,"UKD",'Financial overview'!$E$10:$E$39)</f>
        <v>0</v>
      </c>
      <c r="D40" s="17">
        <f>SUMIF('Financial overview'!$C$10:$C$39,"UKD",'Financial overview'!$F$10:$F$39)</f>
        <v>0</v>
      </c>
      <c r="E40" s="17">
        <f>SUMIF('Financial overview'!$C$10:$C$39,"UKD",'Financial overview'!$G$10:$G$39)</f>
        <v>0</v>
      </c>
      <c r="F40" s="17">
        <f t="shared" si="0"/>
        <v>0</v>
      </c>
      <c r="G40" s="33">
        <f t="shared" si="1"/>
        <v>0</v>
      </c>
    </row>
    <row r="41" spans="1:7" ht="12.75">
      <c r="A41" s="22"/>
      <c r="B41" s="18"/>
      <c r="C41" s="18"/>
      <c r="D41" s="18"/>
      <c r="E41" s="18"/>
      <c r="F41" s="18"/>
      <c r="G41" s="65"/>
    </row>
    <row r="42" spans="1:7" ht="12.75">
      <c r="A42" s="26" t="s">
        <v>3</v>
      </c>
      <c r="B42" s="27">
        <f aca="true" t="shared" si="2" ref="B42:G42">SUM(B10:B41)</f>
        <v>0</v>
      </c>
      <c r="C42" s="27">
        <f t="shared" si="2"/>
        <v>11879537.814971864</v>
      </c>
      <c r="D42" s="27">
        <f t="shared" si="2"/>
        <v>14255294.185028136</v>
      </c>
      <c r="E42" s="27">
        <f t="shared" si="2"/>
        <v>0</v>
      </c>
      <c r="F42" s="27">
        <f t="shared" si="2"/>
        <v>26134832</v>
      </c>
      <c r="G42" s="66">
        <f t="shared" si="2"/>
        <v>0.9999999999999999</v>
      </c>
    </row>
  </sheetData>
  <sheetProtection password="86B9" sheet="1" objects="1" scenarios="1"/>
  <mergeCells count="1">
    <mergeCell ref="B8:F8"/>
  </mergeCells>
  <conditionalFormatting sqref="B10:G40">
    <cfRule type="cellIs" priority="1" dxfId="0" operator="greaterThan" stopIfTrue="1">
      <formula>0</formula>
    </cfRule>
  </conditionalFormatting>
  <conditionalFormatting sqref="G42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19.00390625" style="30" customWidth="1"/>
    <col min="2" max="3" width="7.140625" style="30" customWidth="1"/>
    <col min="4" max="4" width="18.8515625" style="30" customWidth="1"/>
    <col min="5" max="11" width="7.140625" style="30" customWidth="1"/>
    <col min="12" max="16384" width="9.140625" style="30" customWidth="1"/>
  </cols>
  <sheetData>
    <row r="1" ht="12.75">
      <c r="A1" s="83" t="s">
        <v>97</v>
      </c>
    </row>
    <row r="3" ht="12.75">
      <c r="A3" s="67" t="s">
        <v>96</v>
      </c>
    </row>
    <row r="4" ht="12.75">
      <c r="A4" s="67"/>
    </row>
    <row r="5" spans="1:5" ht="12.75">
      <c r="A5" s="68" t="s">
        <v>17</v>
      </c>
      <c r="B5" s="69" t="s">
        <v>6</v>
      </c>
      <c r="C5" s="69"/>
      <c r="D5" s="69"/>
      <c r="E5" s="69"/>
    </row>
    <row r="6" spans="1:5" ht="12.75">
      <c r="A6" s="68" t="s">
        <v>18</v>
      </c>
      <c r="B6" s="70" t="s">
        <v>7</v>
      </c>
      <c r="C6" s="70"/>
      <c r="D6" s="70"/>
      <c r="E6" s="70"/>
    </row>
    <row r="7" spans="1:5" ht="12.75">
      <c r="A7" s="68" t="s">
        <v>19</v>
      </c>
      <c r="B7" s="70" t="s">
        <v>57</v>
      </c>
      <c r="C7" s="70"/>
      <c r="D7" s="70"/>
      <c r="E7" s="70"/>
    </row>
    <row r="8" spans="1:5" ht="12.75">
      <c r="A8" s="68" t="s">
        <v>20</v>
      </c>
      <c r="B8" s="70" t="s">
        <v>8</v>
      </c>
      <c r="C8" s="70"/>
      <c r="D8" s="70"/>
      <c r="E8" s="70"/>
    </row>
    <row r="9" spans="1:5" ht="12.75">
      <c r="A9" s="68" t="s">
        <v>21</v>
      </c>
      <c r="B9" s="71" t="s">
        <v>9</v>
      </c>
      <c r="C9" s="71"/>
      <c r="D9" s="71"/>
      <c r="E9" s="71"/>
    </row>
    <row r="11" ht="12.75">
      <c r="A11" s="67" t="s">
        <v>94</v>
      </c>
    </row>
    <row r="13" spans="1:5" ht="12.75">
      <c r="A13" s="72" t="s">
        <v>69</v>
      </c>
      <c r="B13" s="73"/>
      <c r="D13" s="73" t="s">
        <v>100</v>
      </c>
      <c r="E13" s="73" t="s">
        <v>29</v>
      </c>
    </row>
    <row r="14" spans="1:5" ht="12.75">
      <c r="A14" s="74"/>
      <c r="B14" s="75"/>
      <c r="D14" s="76" t="s">
        <v>50</v>
      </c>
      <c r="E14" s="76" t="s">
        <v>30</v>
      </c>
    </row>
    <row r="15" spans="1:5" ht="12.75">
      <c r="A15" s="73" t="s">
        <v>39</v>
      </c>
      <c r="B15" s="73" t="s">
        <v>22</v>
      </c>
      <c r="D15" s="73" t="s">
        <v>84</v>
      </c>
      <c r="E15" s="73" t="s">
        <v>85</v>
      </c>
    </row>
    <row r="16" spans="1:5" ht="12.75">
      <c r="A16" s="76" t="s">
        <v>40</v>
      </c>
      <c r="B16" s="76" t="s">
        <v>23</v>
      </c>
      <c r="D16" s="76" t="s">
        <v>51</v>
      </c>
      <c r="E16" s="76" t="s">
        <v>36</v>
      </c>
    </row>
    <row r="17" spans="1:5" ht="12.75">
      <c r="A17" s="73" t="s">
        <v>70</v>
      </c>
      <c r="B17" s="73" t="s">
        <v>71</v>
      </c>
      <c r="D17" s="73" t="s">
        <v>86</v>
      </c>
      <c r="E17" s="73" t="s">
        <v>87</v>
      </c>
    </row>
    <row r="18" spans="1:5" ht="12.75">
      <c r="A18" s="76" t="s">
        <v>41</v>
      </c>
      <c r="B18" s="76" t="s">
        <v>24</v>
      </c>
      <c r="D18" s="76" t="s">
        <v>52</v>
      </c>
      <c r="E18" s="76" t="s">
        <v>31</v>
      </c>
    </row>
    <row r="19" spans="1:5" ht="12.75">
      <c r="A19" s="73" t="s">
        <v>42</v>
      </c>
      <c r="B19" s="73" t="s">
        <v>15</v>
      </c>
      <c r="D19" s="73" t="s">
        <v>88</v>
      </c>
      <c r="E19" s="73" t="s">
        <v>89</v>
      </c>
    </row>
    <row r="20" spans="1:5" ht="12.75">
      <c r="A20" s="76" t="s">
        <v>72</v>
      </c>
      <c r="B20" s="76" t="s">
        <v>73</v>
      </c>
      <c r="D20" s="76" t="s">
        <v>90</v>
      </c>
      <c r="E20" s="76" t="s">
        <v>91</v>
      </c>
    </row>
    <row r="21" spans="1:5" ht="12.75">
      <c r="A21" s="73" t="s">
        <v>43</v>
      </c>
      <c r="B21" s="73" t="s">
        <v>11</v>
      </c>
      <c r="D21" s="73" t="s">
        <v>53</v>
      </c>
      <c r="E21" s="73" t="s">
        <v>32</v>
      </c>
    </row>
    <row r="22" spans="1:5" ht="12.75">
      <c r="A22" s="76" t="s">
        <v>44</v>
      </c>
      <c r="B22" s="76" t="s">
        <v>25</v>
      </c>
      <c r="D22" s="76" t="s">
        <v>54</v>
      </c>
      <c r="E22" s="76" t="s">
        <v>33</v>
      </c>
    </row>
    <row r="23" spans="1:5" ht="12.75">
      <c r="A23" s="73" t="s">
        <v>45</v>
      </c>
      <c r="B23" s="73" t="s">
        <v>12</v>
      </c>
      <c r="D23" s="73" t="s">
        <v>55</v>
      </c>
      <c r="E23" s="73" t="s">
        <v>34</v>
      </c>
    </row>
    <row r="24" spans="1:5" ht="12.75">
      <c r="A24" s="76" t="s">
        <v>46</v>
      </c>
      <c r="B24" s="76" t="s">
        <v>26</v>
      </c>
      <c r="D24" s="76" t="s">
        <v>92</v>
      </c>
      <c r="E24" s="76" t="s">
        <v>93</v>
      </c>
    </row>
    <row r="25" spans="1:5" ht="12.75">
      <c r="A25" s="73" t="s">
        <v>74</v>
      </c>
      <c r="B25" s="73" t="s">
        <v>75</v>
      </c>
      <c r="D25" s="73" t="s">
        <v>56</v>
      </c>
      <c r="E25" s="73" t="s">
        <v>95</v>
      </c>
    </row>
    <row r="26" spans="1:2" ht="12.75">
      <c r="A26" s="76" t="s">
        <v>76</v>
      </c>
      <c r="B26" s="76" t="s">
        <v>77</v>
      </c>
    </row>
    <row r="27" spans="1:2" ht="12.75">
      <c r="A27" s="73" t="s">
        <v>47</v>
      </c>
      <c r="B27" s="73" t="s">
        <v>27</v>
      </c>
    </row>
    <row r="28" spans="1:2" ht="12.75">
      <c r="A28" s="76" t="s">
        <v>48</v>
      </c>
      <c r="B28" s="76" t="s">
        <v>35</v>
      </c>
    </row>
    <row r="29" spans="1:2" ht="12.75">
      <c r="A29" s="73" t="s">
        <v>49</v>
      </c>
      <c r="B29" s="73" t="s">
        <v>28</v>
      </c>
    </row>
    <row r="30" spans="1:2" ht="12.75">
      <c r="A30" s="76" t="s">
        <v>78</v>
      </c>
      <c r="B30" s="76" t="s">
        <v>79</v>
      </c>
    </row>
    <row r="31" spans="1:2" ht="12.75">
      <c r="A31" s="73" t="s">
        <v>80</v>
      </c>
      <c r="B31" s="73" t="s">
        <v>81</v>
      </c>
    </row>
    <row r="32" spans="1:2" ht="12.75">
      <c r="A32" s="76" t="s">
        <v>82</v>
      </c>
      <c r="B32" s="76" t="s">
        <v>83</v>
      </c>
    </row>
  </sheetData>
  <sheetProtection password="86B9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workbookViewId="0" topLeftCell="A2">
      <selection activeCell="L29" sqref="L29"/>
    </sheetView>
  </sheetViews>
  <sheetFormatPr defaultColWidth="9.140625" defaultRowHeight="12.75"/>
  <cols>
    <col min="1" max="1" width="20.7109375" style="49" customWidth="1"/>
    <col min="2" max="2" width="6.28125" style="49" customWidth="1"/>
    <col min="3" max="3" width="9.140625" style="49" customWidth="1"/>
    <col min="4" max="8" width="7.140625" style="49" customWidth="1"/>
    <col min="9" max="16384" width="9.140625" style="49" customWidth="1"/>
  </cols>
  <sheetData>
    <row r="1" ht="12.75">
      <c r="A1" s="48" t="s">
        <v>63</v>
      </c>
    </row>
    <row r="3" spans="1:10" ht="12.75">
      <c r="A3" s="79" t="str">
        <f>'wp 1'!A3</f>
        <v>Project #</v>
      </c>
      <c r="B3" s="80" t="str">
        <f>'wp 1'!B3</f>
        <v>(to be filled by ITEA)</v>
      </c>
      <c r="C3" s="50"/>
      <c r="D3" s="50"/>
      <c r="E3" s="50"/>
      <c r="F3" s="50"/>
      <c r="G3" s="50"/>
      <c r="H3" s="79" t="str">
        <f>'wp 1'!H3</f>
        <v>PL:</v>
      </c>
      <c r="I3" s="80" t="str">
        <f>'wp 1'!I3</f>
        <v>Keith Baker</v>
      </c>
      <c r="J3" s="50"/>
    </row>
    <row r="4" spans="1:10" ht="12.75">
      <c r="A4" s="79" t="str">
        <f>'wp 1'!A4</f>
        <v>Name</v>
      </c>
      <c r="B4" s="80" t="str">
        <f>'wp 1'!B4</f>
        <v>Passepartout</v>
      </c>
      <c r="C4" s="50"/>
      <c r="D4" s="50"/>
      <c r="E4" s="50"/>
      <c r="F4" s="50"/>
      <c r="G4" s="50"/>
      <c r="H4" s="79"/>
      <c r="I4" s="80" t="str">
        <f>'wp 1'!I4</f>
        <v>Philips (NL)</v>
      </c>
      <c r="J4" s="50"/>
    </row>
    <row r="5" spans="1:10" ht="12.75">
      <c r="A5" s="79"/>
      <c r="B5" s="80" t="str">
        <f>'wp 1'!B5</f>
        <v>Next Step in MPEG4/7 Exploitation</v>
      </c>
      <c r="C5" s="50"/>
      <c r="D5" s="50"/>
      <c r="E5" s="50"/>
      <c r="F5" s="50"/>
      <c r="G5" s="50"/>
      <c r="H5" s="79" t="str">
        <f>'wp 1'!H5</f>
        <v>Start:</v>
      </c>
      <c r="I5" s="78" t="str">
        <f>'wp 1'!I5</f>
        <v>1.1.2005</v>
      </c>
      <c r="J5" s="50"/>
    </row>
    <row r="6" spans="1:10" ht="12.75">
      <c r="A6" s="79" t="str">
        <f>'wp 1'!A6</f>
        <v>Workpackages</v>
      </c>
      <c r="B6" s="49" t="s">
        <v>104</v>
      </c>
      <c r="C6" s="80" t="str">
        <f>'wp 1'!C6</f>
        <v>5</v>
      </c>
      <c r="D6" s="50"/>
      <c r="E6" s="50"/>
      <c r="F6" s="50"/>
      <c r="G6" s="50"/>
      <c r="H6" s="79" t="str">
        <f>'wp 1'!H6</f>
        <v>End:</v>
      </c>
      <c r="I6" s="78" t="str">
        <f>'wp 1'!I6</f>
        <v>31.1.2.2006</v>
      </c>
      <c r="J6" s="50"/>
    </row>
    <row r="8" spans="1:9" ht="12.75">
      <c r="A8" s="51" t="s">
        <v>2</v>
      </c>
      <c r="B8" s="51" t="s">
        <v>4</v>
      </c>
      <c r="C8" s="51" t="s">
        <v>37</v>
      </c>
      <c r="D8" s="90" t="s">
        <v>61</v>
      </c>
      <c r="E8" s="90"/>
      <c r="F8" s="90"/>
      <c r="G8" s="90"/>
      <c r="H8" s="90"/>
      <c r="I8" s="51"/>
    </row>
    <row r="9" spans="1:9" ht="12.75">
      <c r="A9" s="52"/>
      <c r="B9" s="52"/>
      <c r="C9" s="52"/>
      <c r="D9" s="53">
        <f>'wp 1'!D9</f>
        <v>2004</v>
      </c>
      <c r="E9" s="53">
        <f>'wp 1'!E9</f>
        <v>2005</v>
      </c>
      <c r="F9" s="53">
        <f>'wp 1'!F9</f>
        <v>2006</v>
      </c>
      <c r="G9" s="53">
        <f>'wp 1'!G9</f>
        <v>2007</v>
      </c>
      <c r="H9" s="52" t="s">
        <v>3</v>
      </c>
      <c r="I9" s="52" t="s">
        <v>10</v>
      </c>
    </row>
    <row r="10" spans="1:9" ht="12.75">
      <c r="A10" s="54">
        <f>'wp 1'!A10</f>
        <v>0</v>
      </c>
      <c r="B10" s="54">
        <f>'wp 1'!B10</f>
        <v>0</v>
      </c>
      <c r="C10" s="54">
        <f>'wp 1'!C10</f>
        <v>0</v>
      </c>
      <c r="D10" s="43"/>
      <c r="E10" s="43"/>
      <c r="F10" s="43"/>
      <c r="G10" s="44"/>
      <c r="H10" s="55">
        <f aca="true" t="shared" si="0" ref="H10:H39">SUM(D10:G10)</f>
        <v>0</v>
      </c>
      <c r="I10" s="56">
        <f aca="true" t="shared" si="1" ref="I10:I29">H10/H$41</f>
        <v>0</v>
      </c>
    </row>
    <row r="11" spans="1:9" ht="12.75">
      <c r="A11" s="57" t="str">
        <f>'wp 1'!A11</f>
        <v>Philips  NL</v>
      </c>
      <c r="B11" s="57" t="str">
        <f>'wp 1'!B11</f>
        <v>bsg</v>
      </c>
      <c r="C11" s="57" t="str">
        <f>'wp 1'!C11</f>
        <v>NLD</v>
      </c>
      <c r="D11" s="45"/>
      <c r="E11" s="45">
        <v>5</v>
      </c>
      <c r="F11" s="45">
        <v>5</v>
      </c>
      <c r="G11" s="45"/>
      <c r="H11" s="58">
        <f t="shared" si="0"/>
        <v>10</v>
      </c>
      <c r="I11" s="59">
        <f t="shared" si="1"/>
        <v>0.11641443538998836</v>
      </c>
    </row>
    <row r="12" spans="1:9" ht="12.75">
      <c r="A12" s="60" t="str">
        <f>'wp 1'!A12</f>
        <v>Thomson</v>
      </c>
      <c r="B12" s="60" t="str">
        <f>'wp 1'!B12</f>
        <v>bsg</v>
      </c>
      <c r="C12" s="60" t="str">
        <f>'wp 1'!C12</f>
        <v>FRA</v>
      </c>
      <c r="D12" s="44"/>
      <c r="E12" s="44">
        <v>4</v>
      </c>
      <c r="F12" s="44">
        <v>4</v>
      </c>
      <c r="G12" s="44"/>
      <c r="H12" s="55">
        <f t="shared" si="0"/>
        <v>8</v>
      </c>
      <c r="I12" s="61">
        <f t="shared" si="1"/>
        <v>0.09313154831199068</v>
      </c>
    </row>
    <row r="13" spans="1:9" ht="12.75">
      <c r="A13" s="57" t="str">
        <f>'wp 1'!A13</f>
        <v>VTT</v>
      </c>
      <c r="B13" s="57" t="str">
        <f>'wp 1'!B13</f>
        <v>res</v>
      </c>
      <c r="C13" s="57" t="str">
        <f>'wp 1'!C13</f>
        <v>FIN</v>
      </c>
      <c r="D13" s="45"/>
      <c r="E13" s="45">
        <v>1</v>
      </c>
      <c r="F13" s="45">
        <v>1</v>
      </c>
      <c r="G13" s="45"/>
      <c r="H13" s="58">
        <f t="shared" si="0"/>
        <v>2</v>
      </c>
      <c r="I13" s="59">
        <f t="shared" si="1"/>
        <v>0.02328288707799767</v>
      </c>
    </row>
    <row r="14" spans="1:9" ht="12.75">
      <c r="A14" s="60" t="str">
        <f>'wp 1'!A14</f>
        <v>Telvent </v>
      </c>
      <c r="B14" s="60" t="str">
        <f>'wp 1'!B14</f>
        <v>ind</v>
      </c>
      <c r="C14" s="60" t="str">
        <f>'wp 1'!C14</f>
        <v>SPA</v>
      </c>
      <c r="D14" s="44"/>
      <c r="E14" s="44"/>
      <c r="F14" s="44"/>
      <c r="G14" s="44"/>
      <c r="H14" s="55">
        <f t="shared" si="0"/>
        <v>0</v>
      </c>
      <c r="I14" s="61">
        <f t="shared" si="1"/>
        <v>0</v>
      </c>
    </row>
    <row r="15" spans="1:9" ht="12.75">
      <c r="A15" s="57" t="str">
        <f>'wp 1'!A15</f>
        <v>Stoneroos</v>
      </c>
      <c r="B15" s="57" t="str">
        <f>'wp 1'!B15</f>
        <v>sme</v>
      </c>
      <c r="C15" s="57" t="str">
        <f>'wp 1'!C15</f>
        <v>NLD</v>
      </c>
      <c r="D15" s="45"/>
      <c r="E15" s="45">
        <v>1</v>
      </c>
      <c r="F15" s="45">
        <v>1</v>
      </c>
      <c r="G15" s="45"/>
      <c r="H15" s="58">
        <f t="shared" si="0"/>
        <v>2</v>
      </c>
      <c r="I15" s="59">
        <f t="shared" si="1"/>
        <v>0.02328288707799767</v>
      </c>
    </row>
    <row r="16" spans="1:9" ht="12.75">
      <c r="A16" s="60" t="str">
        <f>'wp 1'!A16</f>
        <v>V2_ </v>
      </c>
      <c r="B16" s="60" t="str">
        <f>'wp 1'!B16</f>
        <v>res</v>
      </c>
      <c r="C16" s="60" t="str">
        <f>'wp 1'!C16</f>
        <v>NLD</v>
      </c>
      <c r="D16" s="44"/>
      <c r="E16" s="44">
        <v>1</v>
      </c>
      <c r="F16" s="44"/>
      <c r="G16" s="44"/>
      <c r="H16" s="55">
        <f t="shared" si="0"/>
        <v>1</v>
      </c>
      <c r="I16" s="61">
        <f t="shared" si="1"/>
        <v>0.011641443538998835</v>
      </c>
    </row>
    <row r="17" spans="1:9" ht="12.75">
      <c r="A17" s="57" t="str">
        <f>'wp 1'!A17</f>
        <v>CWI</v>
      </c>
      <c r="B17" s="57" t="str">
        <f>'wp 1'!B17</f>
        <v>res</v>
      </c>
      <c r="C17" s="57" t="str">
        <f>'wp 1'!C17</f>
        <v>NLD</v>
      </c>
      <c r="D17" s="45"/>
      <c r="E17" s="45">
        <v>3</v>
      </c>
      <c r="F17" s="45">
        <v>3</v>
      </c>
      <c r="G17" s="45"/>
      <c r="H17" s="58">
        <f t="shared" si="0"/>
        <v>6</v>
      </c>
      <c r="I17" s="59">
        <f t="shared" si="1"/>
        <v>0.06984866123399301</v>
      </c>
    </row>
    <row r="18" spans="1:9" ht="12.75">
      <c r="A18" s="60" t="str">
        <f>'wp 1'!A18</f>
        <v>IRUTIC</v>
      </c>
      <c r="B18" s="60" t="str">
        <f>'wp 1'!B18</f>
        <v>res</v>
      </c>
      <c r="C18" s="60" t="str">
        <f>'wp 1'!C18</f>
        <v>FRA</v>
      </c>
      <c r="D18" s="44"/>
      <c r="E18" s="44">
        <v>2</v>
      </c>
      <c r="F18" s="44">
        <v>2</v>
      </c>
      <c r="G18" s="44"/>
      <c r="H18" s="55">
        <f t="shared" si="0"/>
        <v>4</v>
      </c>
      <c r="I18" s="61">
        <f t="shared" si="1"/>
        <v>0.04656577415599534</v>
      </c>
    </row>
    <row r="19" spans="1:9" ht="12.75">
      <c r="A19" s="57" t="str">
        <f>'wp 1'!A19</f>
        <v>ETRI</v>
      </c>
      <c r="B19" s="57" t="str">
        <f>'wp 1'!B19</f>
        <v>ind</v>
      </c>
      <c r="C19" s="57" t="str">
        <f>'wp 1'!C19</f>
        <v>KOR</v>
      </c>
      <c r="D19" s="45"/>
      <c r="E19" s="45">
        <v>1</v>
      </c>
      <c r="F19" s="45">
        <v>1</v>
      </c>
      <c r="G19" s="45"/>
      <c r="H19" s="58">
        <f t="shared" si="0"/>
        <v>2</v>
      </c>
      <c r="I19" s="59">
        <f t="shared" si="1"/>
        <v>0.02328288707799767</v>
      </c>
    </row>
    <row r="20" spans="1:9" ht="12.75">
      <c r="A20" s="60" t="str">
        <f>'wp 1'!A20</f>
        <v>Cardinal </v>
      </c>
      <c r="B20" s="60" t="str">
        <f>'wp 1'!B20</f>
        <v>sme</v>
      </c>
      <c r="C20" s="60" t="str">
        <f>'wp 1'!C20</f>
        <v>FIN</v>
      </c>
      <c r="D20" s="44"/>
      <c r="E20" s="44">
        <v>3</v>
      </c>
      <c r="F20" s="44">
        <v>6</v>
      </c>
      <c r="G20" s="44"/>
      <c r="H20" s="55">
        <f t="shared" si="0"/>
        <v>9</v>
      </c>
      <c r="I20" s="61">
        <f t="shared" si="1"/>
        <v>0.10477299185098951</v>
      </c>
    </row>
    <row r="21" spans="1:9" ht="12.75">
      <c r="A21" s="57" t="str">
        <f>'wp 1'!A21</f>
        <v>Prewise Oy</v>
      </c>
      <c r="B21" s="57" t="str">
        <f>'wp 1'!B21</f>
        <v>sme</v>
      </c>
      <c r="C21" s="57" t="str">
        <f>'wp 1'!C21</f>
        <v>FIN</v>
      </c>
      <c r="D21" s="45"/>
      <c r="E21" s="45">
        <v>3</v>
      </c>
      <c r="F21" s="45">
        <v>3</v>
      </c>
      <c r="G21" s="45"/>
      <c r="H21" s="58">
        <f t="shared" si="0"/>
        <v>6</v>
      </c>
      <c r="I21" s="59">
        <f t="shared" si="1"/>
        <v>0.06984866123399301</v>
      </c>
    </row>
    <row r="22" spans="1:9" ht="12.75">
      <c r="A22" s="60" t="str">
        <f>'wp 1'!A22</f>
        <v>UPM</v>
      </c>
      <c r="B22" s="60" t="str">
        <f>'wp 1'!B22</f>
        <v>Res</v>
      </c>
      <c r="C22" s="60" t="str">
        <f>'wp 1'!C22</f>
        <v>SPA</v>
      </c>
      <c r="D22" s="44"/>
      <c r="E22" s="44">
        <v>0</v>
      </c>
      <c r="F22" s="44">
        <v>0</v>
      </c>
      <c r="G22" s="44"/>
      <c r="H22" s="55">
        <f t="shared" si="0"/>
        <v>0</v>
      </c>
      <c r="I22" s="61">
        <f t="shared" si="1"/>
        <v>0</v>
      </c>
    </row>
    <row r="23" spans="1:9" ht="12.75">
      <c r="A23" s="57" t="str">
        <f>'wp 1'!A23</f>
        <v>Saint Thomas</v>
      </c>
      <c r="B23" s="57" t="str">
        <f>'wp 1'!B23</f>
        <v>sme</v>
      </c>
      <c r="C23" s="57" t="str">
        <f>'wp 1'!C23</f>
        <v>FRA</v>
      </c>
      <c r="D23" s="45"/>
      <c r="E23" s="45">
        <v>4</v>
      </c>
      <c r="F23" s="45">
        <v>3</v>
      </c>
      <c r="G23" s="45"/>
      <c r="H23" s="58">
        <f t="shared" si="0"/>
        <v>7</v>
      </c>
      <c r="I23" s="59">
        <f t="shared" si="1"/>
        <v>0.08149010477299184</v>
      </c>
    </row>
    <row r="24" spans="1:9" ht="12.75">
      <c r="A24" s="60" t="str">
        <f>'wp 1'!A24</f>
        <v>CRP Henri Tudor </v>
      </c>
      <c r="B24" s="60" t="str">
        <f>'wp 1'!B24</f>
        <v>res</v>
      </c>
      <c r="C24" s="60" t="str">
        <f>'wp 1'!C24</f>
        <v>LUX</v>
      </c>
      <c r="D24" s="44"/>
      <c r="E24" s="44">
        <v>1.5</v>
      </c>
      <c r="F24" s="44">
        <v>3</v>
      </c>
      <c r="G24" s="44"/>
      <c r="H24" s="55">
        <f t="shared" si="0"/>
        <v>4.5</v>
      </c>
      <c r="I24" s="61">
        <f t="shared" si="1"/>
        <v>0.052386495925494755</v>
      </c>
    </row>
    <row r="25" spans="1:9" ht="12.75">
      <c r="A25" s="57" t="str">
        <f>'wp 1'!A25</f>
        <v>INRIA/Loria </v>
      </c>
      <c r="B25" s="57" t="str">
        <f>'wp 1'!B25</f>
        <v>res</v>
      </c>
      <c r="C25" s="57" t="str">
        <f>'wp 1'!C25</f>
        <v>FRA</v>
      </c>
      <c r="D25" s="45"/>
      <c r="E25" s="45">
        <v>1</v>
      </c>
      <c r="F25" s="45">
        <v>2</v>
      </c>
      <c r="G25" s="45"/>
      <c r="H25" s="58">
        <f t="shared" si="0"/>
        <v>3</v>
      </c>
      <c r="I25" s="59">
        <f t="shared" si="1"/>
        <v>0.034924330616996506</v>
      </c>
    </row>
    <row r="26" spans="1:9" ht="12.75">
      <c r="A26" s="60" t="str">
        <f>'wp 1'!A26</f>
        <v>ARTEMIS </v>
      </c>
      <c r="B26" s="60" t="str">
        <f>'wp 1'!B26</f>
        <v>res</v>
      </c>
      <c r="C26" s="60" t="str">
        <f>'wp 1'!C26</f>
        <v>FRA</v>
      </c>
      <c r="D26" s="44"/>
      <c r="E26" s="44">
        <v>4</v>
      </c>
      <c r="F26" s="44">
        <v>4</v>
      </c>
      <c r="G26" s="44"/>
      <c r="H26" s="55">
        <f t="shared" si="0"/>
        <v>8</v>
      </c>
      <c r="I26" s="61">
        <f t="shared" si="1"/>
        <v>0.09313154831199068</v>
      </c>
    </row>
    <row r="27" spans="1:9" ht="12.75">
      <c r="A27" s="57" t="str">
        <f>'wp 1'!A27</f>
        <v>TUE</v>
      </c>
      <c r="B27" s="57" t="str">
        <f>'wp 1'!B27</f>
        <v>res</v>
      </c>
      <c r="C27" s="57" t="str">
        <f>'wp 1'!C27</f>
        <v>NLD</v>
      </c>
      <c r="D27" s="45"/>
      <c r="E27" s="45">
        <v>2.2</v>
      </c>
      <c r="F27" s="45">
        <v>1.5</v>
      </c>
      <c r="G27" s="45"/>
      <c r="H27" s="58">
        <f t="shared" si="0"/>
        <v>3.7</v>
      </c>
      <c r="I27" s="59">
        <f t="shared" si="1"/>
        <v>0.04307334109429569</v>
      </c>
    </row>
    <row r="28" spans="1:9" ht="12.75">
      <c r="A28" s="60" t="str">
        <f>'wp 1'!A28</f>
        <v>CharToon</v>
      </c>
      <c r="B28" s="60" t="str">
        <f>'wp 1'!B28</f>
        <v>sme</v>
      </c>
      <c r="C28" s="60" t="str">
        <f>'wp 1'!C28</f>
        <v>NLD</v>
      </c>
      <c r="D28" s="44"/>
      <c r="E28" s="44">
        <v>1</v>
      </c>
      <c r="F28" s="44">
        <v>2.2</v>
      </c>
      <c r="G28" s="44"/>
      <c r="H28" s="55">
        <f t="shared" si="0"/>
        <v>3.2</v>
      </c>
      <c r="I28" s="61">
        <f t="shared" si="1"/>
        <v>0.037252619324796274</v>
      </c>
    </row>
    <row r="29" spans="1:9" ht="12.75">
      <c r="A29" s="57" t="str">
        <f>'wp 1'!A29</f>
        <v>Jutel Oy</v>
      </c>
      <c r="B29" s="57" t="str">
        <f>'wp 1'!B29</f>
        <v>sme</v>
      </c>
      <c r="C29" s="57" t="str">
        <f>'wp 1'!C29</f>
        <v>FIN</v>
      </c>
      <c r="D29" s="45"/>
      <c r="E29" s="45">
        <v>2</v>
      </c>
      <c r="F29" s="45">
        <v>3</v>
      </c>
      <c r="G29" s="45"/>
      <c r="H29" s="58">
        <f t="shared" si="0"/>
        <v>5</v>
      </c>
      <c r="I29" s="59">
        <f t="shared" si="1"/>
        <v>0.05820721769499418</v>
      </c>
    </row>
    <row r="30" spans="1:9" ht="12.75">
      <c r="A30" s="60" t="str">
        <f>'wp 1'!A30</f>
        <v>UVIGO</v>
      </c>
      <c r="B30" s="60" t="str">
        <f>'wp 1'!B30</f>
        <v>res</v>
      </c>
      <c r="C30" s="60" t="str">
        <f>'wp 1'!C30</f>
        <v>SPA</v>
      </c>
      <c r="D30" s="44"/>
      <c r="E30" s="44">
        <v>1</v>
      </c>
      <c r="F30" s="44">
        <v>0.5</v>
      </c>
      <c r="G30" s="44"/>
      <c r="H30" s="55">
        <f t="shared" si="0"/>
        <v>1.5</v>
      </c>
      <c r="I30" s="61">
        <f aca="true" t="shared" si="2" ref="I30:I40">H30/H$41</f>
        <v>0.017462165308498253</v>
      </c>
    </row>
    <row r="31" spans="1:9" ht="12.75">
      <c r="A31" s="57">
        <f>'wp 1'!A31</f>
        <v>0</v>
      </c>
      <c r="B31" s="57">
        <f>'wp 1'!B31</f>
        <v>0</v>
      </c>
      <c r="C31" s="57">
        <f>'wp 1'!C31</f>
        <v>0</v>
      </c>
      <c r="D31" s="45"/>
      <c r="E31" s="45"/>
      <c r="F31" s="45"/>
      <c r="G31" s="45"/>
      <c r="H31" s="58">
        <f t="shared" si="0"/>
        <v>0</v>
      </c>
      <c r="I31" s="59">
        <f t="shared" si="2"/>
        <v>0</v>
      </c>
    </row>
    <row r="32" spans="1:9" ht="12.75">
      <c r="A32" s="60">
        <f>'wp 1'!A32</f>
        <v>0</v>
      </c>
      <c r="B32" s="60">
        <f>'wp 1'!B32</f>
        <v>0</v>
      </c>
      <c r="C32" s="60">
        <f>'wp 1'!C32</f>
        <v>0</v>
      </c>
      <c r="D32" s="44"/>
      <c r="E32" s="44"/>
      <c r="F32" s="44"/>
      <c r="G32" s="44"/>
      <c r="H32" s="55">
        <f t="shared" si="0"/>
        <v>0</v>
      </c>
      <c r="I32" s="61">
        <f t="shared" si="2"/>
        <v>0</v>
      </c>
    </row>
    <row r="33" spans="1:9" ht="12.75">
      <c r="A33" s="57">
        <f>'wp 1'!A33</f>
        <v>0</v>
      </c>
      <c r="B33" s="57">
        <f>'wp 1'!B33</f>
        <v>0</v>
      </c>
      <c r="C33" s="57">
        <f>'wp 1'!C33</f>
        <v>0</v>
      </c>
      <c r="D33" s="45"/>
      <c r="E33" s="45"/>
      <c r="F33" s="45"/>
      <c r="G33" s="45"/>
      <c r="H33" s="58">
        <f t="shared" si="0"/>
        <v>0</v>
      </c>
      <c r="I33" s="59">
        <f t="shared" si="2"/>
        <v>0</v>
      </c>
    </row>
    <row r="34" spans="1:9" ht="12.75">
      <c r="A34" s="60">
        <f>'wp 1'!A34</f>
        <v>0</v>
      </c>
      <c r="B34" s="60">
        <f>'wp 1'!B34</f>
        <v>0</v>
      </c>
      <c r="C34" s="60">
        <f>'wp 1'!C34</f>
        <v>0</v>
      </c>
      <c r="D34" s="44"/>
      <c r="E34" s="44"/>
      <c r="F34" s="44"/>
      <c r="G34" s="44"/>
      <c r="H34" s="55">
        <f t="shared" si="0"/>
        <v>0</v>
      </c>
      <c r="I34" s="61">
        <f t="shared" si="2"/>
        <v>0</v>
      </c>
    </row>
    <row r="35" spans="1:9" ht="12.75">
      <c r="A35" s="57">
        <f>'wp 1'!A35</f>
        <v>0</v>
      </c>
      <c r="B35" s="57">
        <f>'wp 1'!B35</f>
        <v>0</v>
      </c>
      <c r="C35" s="57">
        <f>'wp 1'!C35</f>
        <v>0</v>
      </c>
      <c r="D35" s="45"/>
      <c r="E35" s="45"/>
      <c r="F35" s="45"/>
      <c r="G35" s="45"/>
      <c r="H35" s="58">
        <f t="shared" si="0"/>
        <v>0</v>
      </c>
      <c r="I35" s="59">
        <f t="shared" si="2"/>
        <v>0</v>
      </c>
    </row>
    <row r="36" spans="1:9" ht="12.75">
      <c r="A36" s="60">
        <f>'wp 1'!A36</f>
        <v>0</v>
      </c>
      <c r="B36" s="60">
        <f>'wp 1'!B36</f>
        <v>0</v>
      </c>
      <c r="C36" s="60">
        <f>'wp 1'!C36</f>
        <v>0</v>
      </c>
      <c r="D36" s="44"/>
      <c r="E36" s="44"/>
      <c r="F36" s="44"/>
      <c r="G36" s="44"/>
      <c r="H36" s="55">
        <f>SUM(D36:G36)</f>
        <v>0</v>
      </c>
      <c r="I36" s="61">
        <f t="shared" si="2"/>
        <v>0</v>
      </c>
    </row>
    <row r="37" spans="1:9" ht="12.75">
      <c r="A37" s="57">
        <f>'wp 1'!A37</f>
        <v>0</v>
      </c>
      <c r="B37" s="57">
        <f>'wp 1'!B37</f>
        <v>0</v>
      </c>
      <c r="C37" s="57">
        <f>'wp 1'!C37</f>
        <v>0</v>
      </c>
      <c r="D37" s="45"/>
      <c r="E37" s="45"/>
      <c r="F37" s="45"/>
      <c r="G37" s="45"/>
      <c r="H37" s="58">
        <f>SUM(D37:G37)</f>
        <v>0</v>
      </c>
      <c r="I37" s="59">
        <f t="shared" si="2"/>
        <v>0</v>
      </c>
    </row>
    <row r="38" spans="1:9" ht="12.75">
      <c r="A38" s="60">
        <f>'wp 1'!A38</f>
        <v>0</v>
      </c>
      <c r="B38" s="60">
        <f>'wp 1'!B38</f>
        <v>0</v>
      </c>
      <c r="C38" s="60">
        <f>'wp 1'!C38</f>
        <v>0</v>
      </c>
      <c r="D38" s="44"/>
      <c r="E38" s="44"/>
      <c r="F38" s="44"/>
      <c r="G38" s="44"/>
      <c r="H38" s="55">
        <f t="shared" si="0"/>
        <v>0</v>
      </c>
      <c r="I38" s="61">
        <f t="shared" si="2"/>
        <v>0</v>
      </c>
    </row>
    <row r="39" spans="1:9" ht="12.75">
      <c r="A39" s="57">
        <f>'wp 1'!A39</f>
        <v>0</v>
      </c>
      <c r="B39" s="57">
        <f>'wp 1'!B39</f>
        <v>0</v>
      </c>
      <c r="C39" s="57">
        <f>'wp 1'!C39</f>
        <v>0</v>
      </c>
      <c r="D39" s="45"/>
      <c r="E39" s="45"/>
      <c r="F39" s="45"/>
      <c r="G39" s="45"/>
      <c r="H39" s="58">
        <f t="shared" si="0"/>
        <v>0</v>
      </c>
      <c r="I39" s="59">
        <f t="shared" si="2"/>
        <v>0</v>
      </c>
    </row>
    <row r="40" spans="1:9" ht="12.75">
      <c r="A40" s="60">
        <f>'wp 1'!A40</f>
        <v>0</v>
      </c>
      <c r="B40" s="60">
        <f>'wp 1'!B40</f>
        <v>0</v>
      </c>
      <c r="C40" s="60">
        <f>'wp 1'!C40</f>
        <v>0</v>
      </c>
      <c r="D40" s="44"/>
      <c r="E40" s="44"/>
      <c r="F40" s="44"/>
      <c r="G40" s="44"/>
      <c r="H40" s="55">
        <f>SUM(D40:G40)</f>
        <v>0</v>
      </c>
      <c r="I40" s="61">
        <f t="shared" si="2"/>
        <v>0</v>
      </c>
    </row>
    <row r="41" spans="1:9" ht="12.75">
      <c r="A41" s="52" t="s">
        <v>3</v>
      </c>
      <c r="B41" s="62"/>
      <c r="C41" s="52"/>
      <c r="D41" s="63">
        <f aca="true" t="shared" si="3" ref="D41:I41">SUM(D10:D40)</f>
        <v>0</v>
      </c>
      <c r="E41" s="63">
        <f t="shared" si="3"/>
        <v>40.7</v>
      </c>
      <c r="F41" s="63">
        <f t="shared" si="3"/>
        <v>45.2</v>
      </c>
      <c r="G41" s="63">
        <f t="shared" si="3"/>
        <v>0</v>
      </c>
      <c r="H41" s="63">
        <f t="shared" si="3"/>
        <v>85.9</v>
      </c>
      <c r="I41" s="64">
        <f t="shared" si="3"/>
        <v>0.9999999999999999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5">
      <selection activeCell="L33" sqref="L33"/>
    </sheetView>
  </sheetViews>
  <sheetFormatPr defaultColWidth="9.140625" defaultRowHeight="12.75"/>
  <cols>
    <col min="1" max="1" width="20.7109375" style="49" customWidth="1"/>
    <col min="2" max="2" width="6.28125" style="49" customWidth="1"/>
    <col min="3" max="3" width="9.140625" style="49" customWidth="1"/>
    <col min="4" max="8" width="7.140625" style="49" customWidth="1"/>
    <col min="9" max="9" width="9.57421875" style="49" customWidth="1"/>
    <col min="10" max="16384" width="9.140625" style="49" customWidth="1"/>
  </cols>
  <sheetData>
    <row r="1" ht="12.75">
      <c r="A1" s="48" t="s">
        <v>63</v>
      </c>
    </row>
    <row r="3" spans="1:9" ht="12.75">
      <c r="A3" s="79" t="str">
        <f>'wp 1'!A3</f>
        <v>Project #</v>
      </c>
      <c r="B3" s="80" t="str">
        <f>'wp 1'!B3</f>
        <v>(to be filled by ITEA)</v>
      </c>
      <c r="C3" s="50"/>
      <c r="D3" s="50"/>
      <c r="E3" s="50"/>
      <c r="F3" s="50"/>
      <c r="G3" s="50"/>
      <c r="H3" s="79" t="str">
        <f>'wp 1'!H3</f>
        <v>PL:</v>
      </c>
      <c r="I3" s="80" t="str">
        <f>'wp 1'!I3</f>
        <v>Keith Baker</v>
      </c>
    </row>
    <row r="4" spans="1:9" ht="12.75">
      <c r="A4" s="79" t="str">
        <f>'wp 1'!A4</f>
        <v>Name</v>
      </c>
      <c r="B4" s="80" t="str">
        <f>'wp 1'!B4</f>
        <v>Passepartout</v>
      </c>
      <c r="C4" s="50"/>
      <c r="D4" s="50"/>
      <c r="E4" s="50"/>
      <c r="F4" s="50"/>
      <c r="G4" s="50"/>
      <c r="H4" s="79"/>
      <c r="I4" s="80" t="str">
        <f>'wp 1'!I4</f>
        <v>Philips (NL)</v>
      </c>
    </row>
    <row r="5" spans="1:9" ht="12.75">
      <c r="A5" s="79"/>
      <c r="B5" s="80" t="str">
        <f>'wp 1'!B5</f>
        <v>Next Step in MPEG4/7 Exploitation</v>
      </c>
      <c r="C5" s="50"/>
      <c r="D5" s="50"/>
      <c r="E5" s="50"/>
      <c r="F5" s="50"/>
      <c r="G5" s="50"/>
      <c r="H5" s="79" t="str">
        <f>'wp 1'!H5</f>
        <v>Start:</v>
      </c>
      <c r="I5" s="78" t="str">
        <f>'wp 1'!I5</f>
        <v>1.1.2005</v>
      </c>
    </row>
    <row r="6" spans="1:9" ht="12.75">
      <c r="A6" s="79" t="str">
        <f>'wp 1'!A6</f>
        <v>Workpackages</v>
      </c>
      <c r="B6" s="49" t="s">
        <v>105</v>
      </c>
      <c r="C6" s="80" t="str">
        <f>'wp 1'!C6</f>
        <v>5</v>
      </c>
      <c r="D6" s="50"/>
      <c r="E6" s="50"/>
      <c r="F6" s="50"/>
      <c r="G6" s="50"/>
      <c r="H6" s="79" t="str">
        <f>'wp 1'!H6</f>
        <v>End:</v>
      </c>
      <c r="I6" s="78" t="str">
        <f>'wp 1'!I6</f>
        <v>31.1.2.2006</v>
      </c>
    </row>
    <row r="8" spans="1:9" ht="12.75">
      <c r="A8" s="51" t="s">
        <v>2</v>
      </c>
      <c r="B8" s="51" t="s">
        <v>4</v>
      </c>
      <c r="C8" s="51" t="s">
        <v>37</v>
      </c>
      <c r="D8" s="90" t="s">
        <v>61</v>
      </c>
      <c r="E8" s="90"/>
      <c r="F8" s="90"/>
      <c r="G8" s="90"/>
      <c r="H8" s="90"/>
      <c r="I8" s="51"/>
    </row>
    <row r="9" spans="1:9" ht="12.75">
      <c r="A9" s="52"/>
      <c r="B9" s="52"/>
      <c r="C9" s="52"/>
      <c r="D9" s="53">
        <f>'wp 1'!D9</f>
        <v>2004</v>
      </c>
      <c r="E9" s="53">
        <f>'wp 1'!E9</f>
        <v>2005</v>
      </c>
      <c r="F9" s="53">
        <f>'wp 1'!F9</f>
        <v>2006</v>
      </c>
      <c r="G9" s="53">
        <f>'wp 1'!G9</f>
        <v>2007</v>
      </c>
      <c r="H9" s="52" t="s">
        <v>3</v>
      </c>
      <c r="I9" s="52" t="s">
        <v>10</v>
      </c>
    </row>
    <row r="10" spans="1:9" ht="12.75">
      <c r="A10" s="54">
        <f>'wp 1'!A10</f>
        <v>0</v>
      </c>
      <c r="B10" s="54">
        <f>'wp 1'!B10</f>
        <v>0</v>
      </c>
      <c r="C10" s="54">
        <f>'wp 1'!C10</f>
        <v>0</v>
      </c>
      <c r="D10" s="43"/>
      <c r="E10" s="43"/>
      <c r="F10" s="43"/>
      <c r="G10" s="44"/>
      <c r="H10" s="55">
        <f aca="true" t="shared" si="0" ref="H10:H39">SUM(D10:G10)</f>
        <v>0</v>
      </c>
      <c r="I10" s="56">
        <f aca="true" t="shared" si="1" ref="I10:I29">H10/H$41</f>
        <v>0</v>
      </c>
    </row>
    <row r="11" spans="1:9" ht="12.75">
      <c r="A11" s="57" t="str">
        <f>'wp 1'!A11</f>
        <v>Philips  NL</v>
      </c>
      <c r="B11" s="57" t="str">
        <f>'wp 1'!B11</f>
        <v>bsg</v>
      </c>
      <c r="C11" s="57" t="str">
        <f>'wp 1'!C11</f>
        <v>NLD</v>
      </c>
      <c r="D11" s="45"/>
      <c r="E11" s="45">
        <v>10</v>
      </c>
      <c r="F11" s="45">
        <v>10</v>
      </c>
      <c r="G11" s="45"/>
      <c r="H11" s="58">
        <f t="shared" si="0"/>
        <v>20</v>
      </c>
      <c r="I11" s="59">
        <f t="shared" si="1"/>
        <v>0.34782608695652173</v>
      </c>
    </row>
    <row r="12" spans="1:9" ht="12.75">
      <c r="A12" s="60" t="str">
        <f>'wp 1'!A12</f>
        <v>Thomson</v>
      </c>
      <c r="B12" s="60" t="str">
        <f>'wp 1'!B12</f>
        <v>bsg</v>
      </c>
      <c r="C12" s="60" t="str">
        <f>'wp 1'!C12</f>
        <v>FRA</v>
      </c>
      <c r="D12" s="44"/>
      <c r="E12" s="44">
        <v>6</v>
      </c>
      <c r="F12" s="44">
        <v>8</v>
      </c>
      <c r="G12" s="44"/>
      <c r="H12" s="55">
        <f t="shared" si="0"/>
        <v>14</v>
      </c>
      <c r="I12" s="61">
        <f t="shared" si="1"/>
        <v>0.24347826086956523</v>
      </c>
    </row>
    <row r="13" spans="1:9" ht="12.75">
      <c r="A13" s="57" t="str">
        <f>'wp 1'!A13</f>
        <v>VTT</v>
      </c>
      <c r="B13" s="57" t="str">
        <f>'wp 1'!B13</f>
        <v>res</v>
      </c>
      <c r="C13" s="57" t="str">
        <f>'wp 1'!C13</f>
        <v>FIN</v>
      </c>
      <c r="D13" s="45"/>
      <c r="E13" s="45">
        <v>1.5</v>
      </c>
      <c r="F13" s="45">
        <v>1.5</v>
      </c>
      <c r="G13" s="45"/>
      <c r="H13" s="58">
        <f t="shared" si="0"/>
        <v>3</v>
      </c>
      <c r="I13" s="59">
        <f t="shared" si="1"/>
        <v>0.05217391304347826</v>
      </c>
    </row>
    <row r="14" spans="1:9" ht="12.75">
      <c r="A14" s="60" t="str">
        <f>'wp 1'!A14</f>
        <v>Telvent </v>
      </c>
      <c r="B14" s="60" t="str">
        <f>'wp 1'!B14</f>
        <v>ind</v>
      </c>
      <c r="C14" s="60" t="str">
        <f>'wp 1'!C14</f>
        <v>SPA</v>
      </c>
      <c r="D14" s="44"/>
      <c r="E14" s="44">
        <v>1</v>
      </c>
      <c r="F14" s="44">
        <v>1</v>
      </c>
      <c r="G14" s="44"/>
      <c r="H14" s="55">
        <f t="shared" si="0"/>
        <v>2</v>
      </c>
      <c r="I14" s="61">
        <f t="shared" si="1"/>
        <v>0.034782608695652174</v>
      </c>
    </row>
    <row r="15" spans="1:9" ht="12.75">
      <c r="A15" s="57" t="str">
        <f>'wp 1'!A15</f>
        <v>Stoneroos</v>
      </c>
      <c r="B15" s="57" t="str">
        <f>'wp 1'!B15</f>
        <v>sme</v>
      </c>
      <c r="C15" s="57" t="str">
        <f>'wp 1'!C15</f>
        <v>NLD</v>
      </c>
      <c r="D15" s="45"/>
      <c r="E15" s="45">
        <v>1.25</v>
      </c>
      <c r="F15" s="45">
        <v>1.25</v>
      </c>
      <c r="G15" s="45"/>
      <c r="H15" s="58">
        <f t="shared" si="0"/>
        <v>2.5</v>
      </c>
      <c r="I15" s="59">
        <f t="shared" si="1"/>
        <v>0.043478260869565216</v>
      </c>
    </row>
    <row r="16" spans="1:9" ht="12.75">
      <c r="A16" s="60" t="str">
        <f>'wp 1'!A16</f>
        <v>V2_ </v>
      </c>
      <c r="B16" s="60" t="str">
        <f>'wp 1'!B16</f>
        <v>res</v>
      </c>
      <c r="C16" s="60" t="str">
        <f>'wp 1'!C16</f>
        <v>NLD</v>
      </c>
      <c r="D16" s="44"/>
      <c r="E16" s="44">
        <v>1</v>
      </c>
      <c r="F16" s="44">
        <v>1</v>
      </c>
      <c r="G16" s="44"/>
      <c r="H16" s="55">
        <f t="shared" si="0"/>
        <v>2</v>
      </c>
      <c r="I16" s="61">
        <f t="shared" si="1"/>
        <v>0.034782608695652174</v>
      </c>
    </row>
    <row r="17" spans="1:9" ht="12.75">
      <c r="A17" s="57" t="str">
        <f>'wp 1'!A17</f>
        <v>CWI</v>
      </c>
      <c r="B17" s="57" t="str">
        <f>'wp 1'!B17</f>
        <v>res</v>
      </c>
      <c r="C17" s="57" t="str">
        <f>'wp 1'!C17</f>
        <v>NLD</v>
      </c>
      <c r="D17" s="45"/>
      <c r="E17" s="45"/>
      <c r="F17" s="45"/>
      <c r="G17" s="45"/>
      <c r="H17" s="58">
        <f t="shared" si="0"/>
        <v>0</v>
      </c>
      <c r="I17" s="59">
        <f t="shared" si="1"/>
        <v>0</v>
      </c>
    </row>
    <row r="18" spans="1:9" ht="12.75">
      <c r="A18" s="60" t="str">
        <f>'wp 1'!A18</f>
        <v>IRUTIC</v>
      </c>
      <c r="B18" s="60" t="str">
        <f>'wp 1'!B18</f>
        <v>res</v>
      </c>
      <c r="C18" s="60" t="str">
        <f>'wp 1'!C18</f>
        <v>FRA</v>
      </c>
      <c r="D18" s="44"/>
      <c r="E18" s="44"/>
      <c r="F18" s="44"/>
      <c r="G18" s="44"/>
      <c r="H18" s="55">
        <f t="shared" si="0"/>
        <v>0</v>
      </c>
      <c r="I18" s="61">
        <f t="shared" si="1"/>
        <v>0</v>
      </c>
    </row>
    <row r="19" spans="1:9" ht="12.75">
      <c r="A19" s="57" t="str">
        <f>'wp 1'!A19</f>
        <v>ETRI</v>
      </c>
      <c r="B19" s="57" t="str">
        <f>'wp 1'!B19</f>
        <v>ind</v>
      </c>
      <c r="C19" s="57" t="str">
        <f>'wp 1'!C19</f>
        <v>KOR</v>
      </c>
      <c r="D19" s="45"/>
      <c r="E19" s="45">
        <v>1</v>
      </c>
      <c r="F19" s="45">
        <v>1.5</v>
      </c>
      <c r="G19" s="45"/>
      <c r="H19" s="58">
        <f t="shared" si="0"/>
        <v>2.5</v>
      </c>
      <c r="I19" s="59">
        <f t="shared" si="1"/>
        <v>0.043478260869565216</v>
      </c>
    </row>
    <row r="20" spans="1:9" ht="12.75">
      <c r="A20" s="60" t="str">
        <f>'wp 1'!A20</f>
        <v>Cardinal </v>
      </c>
      <c r="B20" s="60" t="str">
        <f>'wp 1'!B20</f>
        <v>sme</v>
      </c>
      <c r="C20" s="60" t="str">
        <f>'wp 1'!C20</f>
        <v>FIN</v>
      </c>
      <c r="D20" s="44"/>
      <c r="E20" s="44">
        <v>2</v>
      </c>
      <c r="F20" s="44">
        <v>4</v>
      </c>
      <c r="G20" s="44"/>
      <c r="H20" s="55">
        <f t="shared" si="0"/>
        <v>6</v>
      </c>
      <c r="I20" s="61">
        <f t="shared" si="1"/>
        <v>0.10434782608695652</v>
      </c>
    </row>
    <row r="21" spans="1:9" ht="12.75">
      <c r="A21" s="57" t="str">
        <f>'wp 1'!A21</f>
        <v>Prewise Oy</v>
      </c>
      <c r="B21" s="57" t="str">
        <f>'wp 1'!B21</f>
        <v>sme</v>
      </c>
      <c r="C21" s="57" t="str">
        <f>'wp 1'!C21</f>
        <v>FIN</v>
      </c>
      <c r="D21" s="45"/>
      <c r="E21" s="45"/>
      <c r="F21" s="45">
        <v>1</v>
      </c>
      <c r="G21" s="45"/>
      <c r="H21" s="58">
        <f t="shared" si="0"/>
        <v>1</v>
      </c>
      <c r="I21" s="59">
        <f t="shared" si="1"/>
        <v>0.017391304347826087</v>
      </c>
    </row>
    <row r="22" spans="1:9" ht="12.75">
      <c r="A22" s="60" t="str">
        <f>'wp 1'!A22</f>
        <v>UPM</v>
      </c>
      <c r="B22" s="60" t="str">
        <f>'wp 1'!B22</f>
        <v>Res</v>
      </c>
      <c r="C22" s="60" t="str">
        <f>'wp 1'!C22</f>
        <v>SPA</v>
      </c>
      <c r="D22" s="44"/>
      <c r="E22" s="44">
        <v>1.5</v>
      </c>
      <c r="F22" s="44">
        <v>1.5</v>
      </c>
      <c r="G22" s="44"/>
      <c r="H22" s="55">
        <f t="shared" si="0"/>
        <v>3</v>
      </c>
      <c r="I22" s="61">
        <f t="shared" si="1"/>
        <v>0.05217391304347826</v>
      </c>
    </row>
    <row r="23" spans="1:9" ht="12.75">
      <c r="A23" s="57" t="str">
        <f>'wp 1'!A23</f>
        <v>Saint Thomas</v>
      </c>
      <c r="B23" s="57" t="str">
        <f>'wp 1'!B23</f>
        <v>sme</v>
      </c>
      <c r="C23" s="57" t="str">
        <f>'wp 1'!C23</f>
        <v>FRA</v>
      </c>
      <c r="D23" s="45"/>
      <c r="E23" s="45"/>
      <c r="F23" s="45"/>
      <c r="G23" s="45"/>
      <c r="H23" s="58">
        <f t="shared" si="0"/>
        <v>0</v>
      </c>
      <c r="I23" s="59">
        <f t="shared" si="1"/>
        <v>0</v>
      </c>
    </row>
    <row r="24" spans="1:9" ht="12.75">
      <c r="A24" s="60" t="str">
        <f>'wp 1'!A24</f>
        <v>CRP Henri Tudor </v>
      </c>
      <c r="B24" s="60" t="str">
        <f>'wp 1'!B24</f>
        <v>res</v>
      </c>
      <c r="C24" s="60" t="str">
        <f>'wp 1'!C24</f>
        <v>LUX</v>
      </c>
      <c r="D24" s="44"/>
      <c r="E24" s="44"/>
      <c r="F24" s="44"/>
      <c r="G24" s="44"/>
      <c r="H24" s="55">
        <f t="shared" si="0"/>
        <v>0</v>
      </c>
      <c r="I24" s="61">
        <f t="shared" si="1"/>
        <v>0</v>
      </c>
    </row>
    <row r="25" spans="1:9" ht="12.75">
      <c r="A25" s="57" t="str">
        <f>'wp 1'!A25</f>
        <v>INRIA/Loria </v>
      </c>
      <c r="B25" s="57" t="str">
        <f>'wp 1'!B25</f>
        <v>res</v>
      </c>
      <c r="C25" s="57" t="str">
        <f>'wp 1'!C25</f>
        <v>FRA</v>
      </c>
      <c r="D25" s="45"/>
      <c r="E25" s="45"/>
      <c r="F25" s="45"/>
      <c r="G25" s="45"/>
      <c r="H25" s="58">
        <f t="shared" si="0"/>
        <v>0</v>
      </c>
      <c r="I25" s="59">
        <f t="shared" si="1"/>
        <v>0</v>
      </c>
    </row>
    <row r="26" spans="1:9" ht="12.75">
      <c r="A26" s="60" t="str">
        <f>'wp 1'!A26</f>
        <v>ARTEMIS </v>
      </c>
      <c r="B26" s="60" t="str">
        <f>'wp 1'!B26</f>
        <v>res</v>
      </c>
      <c r="C26" s="60" t="str">
        <f>'wp 1'!C26</f>
        <v>FRA</v>
      </c>
      <c r="D26" s="44"/>
      <c r="E26" s="44">
        <v>0</v>
      </c>
      <c r="F26" s="44">
        <v>0</v>
      </c>
      <c r="G26" s="44"/>
      <c r="H26" s="55">
        <f t="shared" si="0"/>
        <v>0</v>
      </c>
      <c r="I26" s="61">
        <f t="shared" si="1"/>
        <v>0</v>
      </c>
    </row>
    <row r="27" spans="1:9" ht="12.75">
      <c r="A27" s="57" t="str">
        <f>'wp 1'!A27</f>
        <v>TUE</v>
      </c>
      <c r="B27" s="57" t="str">
        <f>'wp 1'!B27</f>
        <v>res</v>
      </c>
      <c r="C27" s="57" t="str">
        <f>'wp 1'!C27</f>
        <v>NLD</v>
      </c>
      <c r="D27" s="45"/>
      <c r="E27" s="45"/>
      <c r="F27" s="45"/>
      <c r="G27" s="45"/>
      <c r="H27" s="58">
        <f t="shared" si="0"/>
        <v>0</v>
      </c>
      <c r="I27" s="59">
        <f t="shared" si="1"/>
        <v>0</v>
      </c>
    </row>
    <row r="28" spans="1:9" ht="12.75">
      <c r="A28" s="60" t="str">
        <f>'wp 1'!A28</f>
        <v>CharToon</v>
      </c>
      <c r="B28" s="60" t="str">
        <f>'wp 1'!B28</f>
        <v>sme</v>
      </c>
      <c r="C28" s="60" t="str">
        <f>'wp 1'!C28</f>
        <v>NLD</v>
      </c>
      <c r="D28" s="44"/>
      <c r="E28" s="44">
        <v>0</v>
      </c>
      <c r="F28" s="44">
        <v>0</v>
      </c>
      <c r="G28" s="44"/>
      <c r="H28" s="55">
        <f t="shared" si="0"/>
        <v>0</v>
      </c>
      <c r="I28" s="61">
        <f t="shared" si="1"/>
        <v>0</v>
      </c>
    </row>
    <row r="29" spans="1:9" ht="12.75">
      <c r="A29" s="57" t="str">
        <f>'wp 1'!A29</f>
        <v>Jutel Oy</v>
      </c>
      <c r="B29" s="57" t="str">
        <f>'wp 1'!B29</f>
        <v>sme</v>
      </c>
      <c r="C29" s="57" t="str">
        <f>'wp 1'!C29</f>
        <v>FIN</v>
      </c>
      <c r="D29" s="45"/>
      <c r="E29" s="45"/>
      <c r="F29" s="45"/>
      <c r="G29" s="45"/>
      <c r="H29" s="58">
        <f t="shared" si="0"/>
        <v>0</v>
      </c>
      <c r="I29" s="59">
        <f t="shared" si="1"/>
        <v>0</v>
      </c>
    </row>
    <row r="30" spans="1:9" ht="12.75">
      <c r="A30" s="60" t="str">
        <f>'wp 1'!A30</f>
        <v>UVIGO</v>
      </c>
      <c r="B30" s="60" t="str">
        <f>'wp 1'!B30</f>
        <v>res</v>
      </c>
      <c r="C30" s="60" t="str">
        <f>'wp 1'!C30</f>
        <v>SPA</v>
      </c>
      <c r="D30" s="44"/>
      <c r="E30" s="44">
        <v>0.5</v>
      </c>
      <c r="F30" s="44">
        <v>1</v>
      </c>
      <c r="G30" s="44"/>
      <c r="H30" s="55">
        <f t="shared" si="0"/>
        <v>1.5</v>
      </c>
      <c r="I30" s="61">
        <f aca="true" t="shared" si="2" ref="I30:I40">H30/H$41</f>
        <v>0.02608695652173913</v>
      </c>
    </row>
    <row r="31" spans="1:9" ht="12.75">
      <c r="A31" s="57">
        <f>'wp 1'!A31</f>
        <v>0</v>
      </c>
      <c r="B31" s="57">
        <f>'wp 1'!B31</f>
        <v>0</v>
      </c>
      <c r="C31" s="57">
        <f>'wp 1'!C31</f>
        <v>0</v>
      </c>
      <c r="D31" s="45"/>
      <c r="E31" s="45"/>
      <c r="F31" s="45"/>
      <c r="G31" s="45"/>
      <c r="H31" s="58">
        <f t="shared" si="0"/>
        <v>0</v>
      </c>
      <c r="I31" s="59">
        <f t="shared" si="2"/>
        <v>0</v>
      </c>
    </row>
    <row r="32" spans="1:9" ht="12.75">
      <c r="A32" s="60">
        <f>'wp 1'!A32</f>
        <v>0</v>
      </c>
      <c r="B32" s="60">
        <f>'wp 1'!B32</f>
        <v>0</v>
      </c>
      <c r="C32" s="60">
        <f>'wp 1'!C32</f>
        <v>0</v>
      </c>
      <c r="D32" s="44"/>
      <c r="E32" s="44"/>
      <c r="F32" s="44"/>
      <c r="G32" s="44"/>
      <c r="H32" s="55">
        <f t="shared" si="0"/>
        <v>0</v>
      </c>
      <c r="I32" s="61">
        <f t="shared" si="2"/>
        <v>0</v>
      </c>
    </row>
    <row r="33" spans="1:9" ht="12.75">
      <c r="A33" s="57">
        <f>'wp 1'!A33</f>
        <v>0</v>
      </c>
      <c r="B33" s="57">
        <f>'wp 1'!B33</f>
        <v>0</v>
      </c>
      <c r="C33" s="57">
        <f>'wp 1'!C33</f>
        <v>0</v>
      </c>
      <c r="D33" s="45"/>
      <c r="E33" s="45"/>
      <c r="F33" s="45"/>
      <c r="G33" s="45"/>
      <c r="H33" s="58">
        <f t="shared" si="0"/>
        <v>0</v>
      </c>
      <c r="I33" s="59">
        <f t="shared" si="2"/>
        <v>0</v>
      </c>
    </row>
    <row r="34" spans="1:9" ht="12.75">
      <c r="A34" s="60">
        <f>'wp 1'!A34</f>
        <v>0</v>
      </c>
      <c r="B34" s="60">
        <f>'wp 1'!B34</f>
        <v>0</v>
      </c>
      <c r="C34" s="60">
        <f>'wp 1'!C34</f>
        <v>0</v>
      </c>
      <c r="D34" s="44"/>
      <c r="E34" s="44"/>
      <c r="F34" s="44"/>
      <c r="G34" s="44"/>
      <c r="H34" s="55">
        <f t="shared" si="0"/>
        <v>0</v>
      </c>
      <c r="I34" s="61">
        <f t="shared" si="2"/>
        <v>0</v>
      </c>
    </row>
    <row r="35" spans="1:9" ht="12.75">
      <c r="A35" s="57">
        <f>'wp 1'!A35</f>
        <v>0</v>
      </c>
      <c r="B35" s="57">
        <f>'wp 1'!B35</f>
        <v>0</v>
      </c>
      <c r="C35" s="57">
        <f>'wp 1'!C35</f>
        <v>0</v>
      </c>
      <c r="D35" s="45"/>
      <c r="E35" s="45"/>
      <c r="F35" s="45"/>
      <c r="G35" s="45"/>
      <c r="H35" s="58">
        <f t="shared" si="0"/>
        <v>0</v>
      </c>
      <c r="I35" s="59">
        <f t="shared" si="2"/>
        <v>0</v>
      </c>
    </row>
    <row r="36" spans="1:9" ht="12.75">
      <c r="A36" s="60">
        <f>'wp 1'!A36</f>
        <v>0</v>
      </c>
      <c r="B36" s="60">
        <f>'wp 1'!B36</f>
        <v>0</v>
      </c>
      <c r="C36" s="60">
        <f>'wp 1'!C36</f>
        <v>0</v>
      </c>
      <c r="D36" s="44"/>
      <c r="E36" s="44"/>
      <c r="F36" s="44"/>
      <c r="G36" s="44"/>
      <c r="H36" s="55">
        <f>SUM(D36:G36)</f>
        <v>0</v>
      </c>
      <c r="I36" s="61">
        <f t="shared" si="2"/>
        <v>0</v>
      </c>
    </row>
    <row r="37" spans="1:9" ht="12.75">
      <c r="A37" s="57">
        <f>'wp 1'!A37</f>
        <v>0</v>
      </c>
      <c r="B37" s="57">
        <f>'wp 1'!B37</f>
        <v>0</v>
      </c>
      <c r="C37" s="57">
        <f>'wp 1'!C37</f>
        <v>0</v>
      </c>
      <c r="D37" s="45"/>
      <c r="E37" s="45"/>
      <c r="F37" s="45"/>
      <c r="G37" s="45"/>
      <c r="H37" s="58">
        <f>SUM(D37:G37)</f>
        <v>0</v>
      </c>
      <c r="I37" s="59">
        <f t="shared" si="2"/>
        <v>0</v>
      </c>
    </row>
    <row r="38" spans="1:9" ht="12.75">
      <c r="A38" s="60">
        <f>'wp 1'!A38</f>
        <v>0</v>
      </c>
      <c r="B38" s="60">
        <f>'wp 1'!B38</f>
        <v>0</v>
      </c>
      <c r="C38" s="60">
        <f>'wp 1'!C38</f>
        <v>0</v>
      </c>
      <c r="D38" s="44"/>
      <c r="E38" s="44"/>
      <c r="F38" s="44"/>
      <c r="G38" s="44"/>
      <c r="H38" s="55">
        <f t="shared" si="0"/>
        <v>0</v>
      </c>
      <c r="I38" s="61">
        <f t="shared" si="2"/>
        <v>0</v>
      </c>
    </row>
    <row r="39" spans="1:9" ht="12.75">
      <c r="A39" s="57">
        <f>'wp 1'!A39</f>
        <v>0</v>
      </c>
      <c r="B39" s="57">
        <f>'wp 1'!B39</f>
        <v>0</v>
      </c>
      <c r="C39" s="57">
        <f>'wp 1'!C39</f>
        <v>0</v>
      </c>
      <c r="D39" s="45"/>
      <c r="E39" s="45"/>
      <c r="F39" s="45"/>
      <c r="G39" s="45"/>
      <c r="H39" s="58">
        <f t="shared" si="0"/>
        <v>0</v>
      </c>
      <c r="I39" s="59">
        <f t="shared" si="2"/>
        <v>0</v>
      </c>
    </row>
    <row r="40" spans="1:9" ht="12.75">
      <c r="A40" s="60">
        <f>'wp 1'!A40</f>
        <v>0</v>
      </c>
      <c r="B40" s="60">
        <f>'wp 1'!B40</f>
        <v>0</v>
      </c>
      <c r="C40" s="60">
        <f>'wp 1'!C40</f>
        <v>0</v>
      </c>
      <c r="D40" s="44"/>
      <c r="E40" s="44"/>
      <c r="F40" s="44"/>
      <c r="G40" s="44"/>
      <c r="H40" s="55">
        <f>SUM(D40:G40)</f>
        <v>0</v>
      </c>
      <c r="I40" s="61">
        <f t="shared" si="2"/>
        <v>0</v>
      </c>
    </row>
    <row r="41" spans="1:9" ht="12.75">
      <c r="A41" s="52" t="s">
        <v>3</v>
      </c>
      <c r="B41" s="62"/>
      <c r="C41" s="52"/>
      <c r="D41" s="63">
        <f>SUM(D10:D40)</f>
        <v>0</v>
      </c>
      <c r="E41" s="63">
        <f>SUM(E10:E40)</f>
        <v>25.75</v>
      </c>
      <c r="F41" s="63">
        <f>SUM(F10:F40)</f>
        <v>31.75</v>
      </c>
      <c r="G41" s="63">
        <f>SUM(G10:G40)</f>
        <v>0</v>
      </c>
      <c r="H41" s="63">
        <f>SUM(H10:H40)</f>
        <v>57.5</v>
      </c>
      <c r="I41" s="64">
        <f>SUM(I10:I39)</f>
        <v>1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2">
      <selection activeCell="F35" sqref="F35"/>
    </sheetView>
  </sheetViews>
  <sheetFormatPr defaultColWidth="9.140625" defaultRowHeight="12.75"/>
  <cols>
    <col min="1" max="1" width="20.7109375" style="0" customWidth="1"/>
    <col min="2" max="2" width="6.28125" style="0" customWidth="1"/>
    <col min="4" max="8" width="7.140625" style="0" customWidth="1"/>
  </cols>
  <sheetData>
    <row r="1" ht="12.75">
      <c r="A1" s="7" t="s">
        <v>63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1"/>
      <c r="D3" s="1"/>
      <c r="E3" s="1"/>
      <c r="F3" s="1"/>
      <c r="G3" s="1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1"/>
      <c r="D4" s="1"/>
      <c r="E4" s="1"/>
      <c r="F4" s="1"/>
      <c r="G4" s="1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1"/>
      <c r="D5" s="1"/>
      <c r="E5" s="1"/>
      <c r="F5" s="1"/>
      <c r="G5" s="1"/>
      <c r="H5" s="67" t="str">
        <f>'wp 1'!H5</f>
        <v>Start:</v>
      </c>
      <c r="I5" s="77" t="str">
        <f>'wp 1'!I5</f>
        <v>1.1.2005</v>
      </c>
    </row>
    <row r="6" spans="1:9" ht="12.75">
      <c r="A6" s="67" t="str">
        <f>'wp 1'!A6</f>
        <v>Workpackages</v>
      </c>
      <c r="B6" t="s">
        <v>106</v>
      </c>
      <c r="C6" s="29" t="str">
        <f>'wp 1'!C6</f>
        <v>5</v>
      </c>
      <c r="D6" s="1"/>
      <c r="E6" s="1"/>
      <c r="F6" s="1"/>
      <c r="G6" s="1"/>
      <c r="H6" s="67" t="str">
        <f>'wp 1'!H6</f>
        <v>End:</v>
      </c>
      <c r="I6" s="77" t="str">
        <f>'wp 1'!I6</f>
        <v>31.1.2.2006</v>
      </c>
    </row>
    <row r="8" spans="1:9" ht="12.75">
      <c r="A8" s="12" t="s">
        <v>2</v>
      </c>
      <c r="B8" s="12" t="s">
        <v>4</v>
      </c>
      <c r="C8" s="12" t="s">
        <v>37</v>
      </c>
      <c r="D8" s="89" t="s">
        <v>61</v>
      </c>
      <c r="E8" s="89"/>
      <c r="F8" s="89"/>
      <c r="G8" s="89"/>
      <c r="H8" s="89"/>
      <c r="I8" s="12"/>
    </row>
    <row r="9" spans="1:9" ht="12.75">
      <c r="A9" s="2"/>
      <c r="B9" s="2"/>
      <c r="C9" s="2"/>
      <c r="D9" s="5">
        <f>'wp 1'!D9</f>
        <v>2004</v>
      </c>
      <c r="E9" s="5">
        <f>'wp 1'!E9</f>
        <v>2005</v>
      </c>
      <c r="F9" s="5">
        <f>'wp 1'!F9</f>
        <v>2006</v>
      </c>
      <c r="G9" s="5">
        <f>'wp 1'!G9</f>
        <v>2007</v>
      </c>
      <c r="H9" s="2" t="s">
        <v>3</v>
      </c>
      <c r="I9" s="2" t="s">
        <v>10</v>
      </c>
    </row>
    <row r="10" spans="1:9" ht="12.75">
      <c r="A10" s="8">
        <f>'wp 1'!A10</f>
        <v>0</v>
      </c>
      <c r="B10" s="8">
        <f>'wp 1'!B10</f>
        <v>0</v>
      </c>
      <c r="C10" s="8">
        <f>'wp 1'!C10</f>
        <v>0</v>
      </c>
      <c r="D10" s="43"/>
      <c r="E10" s="43"/>
      <c r="F10" s="43"/>
      <c r="G10" s="44"/>
      <c r="H10" s="17">
        <f aca="true" t="shared" si="0" ref="H10:H39">SUM(D10:G10)</f>
        <v>0</v>
      </c>
      <c r="I10" s="31">
        <f aca="true" t="shared" si="1" ref="I10:I29">H10/H$41</f>
        <v>0</v>
      </c>
    </row>
    <row r="11" spans="1:9" ht="12.75">
      <c r="A11" s="9" t="str">
        <f>'wp 1'!A11</f>
        <v>Philips  NL</v>
      </c>
      <c r="B11" s="9" t="str">
        <f>'wp 1'!B11</f>
        <v>bsg</v>
      </c>
      <c r="C11" s="9" t="str">
        <f>'wp 1'!C11</f>
        <v>NLD</v>
      </c>
      <c r="D11" s="45"/>
      <c r="E11" s="45">
        <v>1</v>
      </c>
      <c r="F11" s="45">
        <v>12</v>
      </c>
      <c r="G11" s="45"/>
      <c r="H11" s="16">
        <f t="shared" si="0"/>
        <v>13</v>
      </c>
      <c r="I11" s="32">
        <f t="shared" si="1"/>
        <v>0.25742574257425743</v>
      </c>
    </row>
    <row r="12" spans="1:9" ht="12.75">
      <c r="A12" s="10" t="str">
        <f>'wp 1'!A12</f>
        <v>Thomson</v>
      </c>
      <c r="B12" s="10" t="str">
        <f>'wp 1'!B12</f>
        <v>bsg</v>
      </c>
      <c r="C12" s="10" t="str">
        <f>'wp 1'!C12</f>
        <v>FRA</v>
      </c>
      <c r="D12" s="44"/>
      <c r="E12" s="44">
        <v>1</v>
      </c>
      <c r="F12" s="44">
        <v>3</v>
      </c>
      <c r="G12" s="44"/>
      <c r="H12" s="17">
        <f t="shared" si="0"/>
        <v>4</v>
      </c>
      <c r="I12" s="33">
        <f t="shared" si="1"/>
        <v>0.07920792079207921</v>
      </c>
    </row>
    <row r="13" spans="1:9" ht="12.75">
      <c r="A13" s="9" t="str">
        <f>'wp 1'!A13</f>
        <v>VTT</v>
      </c>
      <c r="B13" s="9" t="str">
        <f>'wp 1'!B13</f>
        <v>res</v>
      </c>
      <c r="C13" s="9" t="str">
        <f>'wp 1'!C13</f>
        <v>FIN</v>
      </c>
      <c r="D13" s="45"/>
      <c r="E13" s="45">
        <v>0</v>
      </c>
      <c r="F13" s="45">
        <v>2</v>
      </c>
      <c r="G13" s="45"/>
      <c r="H13" s="16">
        <f t="shared" si="0"/>
        <v>2</v>
      </c>
      <c r="I13" s="32">
        <f t="shared" si="1"/>
        <v>0.039603960396039604</v>
      </c>
    </row>
    <row r="14" spans="1:9" ht="12.75">
      <c r="A14" s="10" t="str">
        <f>'wp 1'!A14</f>
        <v>Telvent </v>
      </c>
      <c r="B14" s="10" t="str">
        <f>'wp 1'!B14</f>
        <v>ind</v>
      </c>
      <c r="C14" s="10" t="str">
        <f>'wp 1'!C14</f>
        <v>SPA</v>
      </c>
      <c r="D14" s="44"/>
      <c r="E14" s="44">
        <v>4</v>
      </c>
      <c r="F14" s="44">
        <v>4</v>
      </c>
      <c r="G14" s="44"/>
      <c r="H14" s="17">
        <f t="shared" si="0"/>
        <v>8</v>
      </c>
      <c r="I14" s="33">
        <f t="shared" si="1"/>
        <v>0.15841584158415842</v>
      </c>
    </row>
    <row r="15" spans="1:9" ht="12.75">
      <c r="A15" s="9" t="str">
        <f>'wp 1'!A15</f>
        <v>Stoneroos</v>
      </c>
      <c r="B15" s="9" t="str">
        <f>'wp 1'!B15</f>
        <v>sme</v>
      </c>
      <c r="C15" s="9" t="str">
        <f>'wp 1'!C15</f>
        <v>NLD</v>
      </c>
      <c r="D15" s="45"/>
      <c r="E15" s="45"/>
      <c r="F15" s="45">
        <v>0.5</v>
      </c>
      <c r="G15" s="45"/>
      <c r="H15" s="16">
        <f t="shared" si="0"/>
        <v>0.5</v>
      </c>
      <c r="I15" s="32">
        <f t="shared" si="1"/>
        <v>0.009900990099009901</v>
      </c>
    </row>
    <row r="16" spans="1:9" ht="12.75">
      <c r="A16" s="10" t="str">
        <f>'wp 1'!A16</f>
        <v>V2_ </v>
      </c>
      <c r="B16" s="10" t="str">
        <f>'wp 1'!B16</f>
        <v>res</v>
      </c>
      <c r="C16" s="10" t="str">
        <f>'wp 1'!C16</f>
        <v>NLD</v>
      </c>
      <c r="D16" s="44"/>
      <c r="E16" s="44"/>
      <c r="F16" s="44">
        <v>2.5</v>
      </c>
      <c r="G16" s="44"/>
      <c r="H16" s="17">
        <f t="shared" si="0"/>
        <v>2.5</v>
      </c>
      <c r="I16" s="33">
        <f t="shared" si="1"/>
        <v>0.04950495049504951</v>
      </c>
    </row>
    <row r="17" spans="1:9" ht="12.75">
      <c r="A17" s="9" t="str">
        <f>'wp 1'!A17</f>
        <v>CWI</v>
      </c>
      <c r="B17" s="9" t="str">
        <f>'wp 1'!B17</f>
        <v>res</v>
      </c>
      <c r="C17" s="9" t="str">
        <f>'wp 1'!C17</f>
        <v>NLD</v>
      </c>
      <c r="D17" s="45"/>
      <c r="E17" s="45"/>
      <c r="F17" s="45">
        <v>1</v>
      </c>
      <c r="G17" s="45"/>
      <c r="H17" s="16">
        <f t="shared" si="0"/>
        <v>1</v>
      </c>
      <c r="I17" s="32">
        <f t="shared" si="1"/>
        <v>0.019801980198019802</v>
      </c>
    </row>
    <row r="18" spans="1:9" ht="12.75">
      <c r="A18" s="10" t="str">
        <f>'wp 1'!A18</f>
        <v>IRUTIC</v>
      </c>
      <c r="B18" s="10" t="str">
        <f>'wp 1'!B18</f>
        <v>res</v>
      </c>
      <c r="C18" s="10" t="str">
        <f>'wp 1'!C18</f>
        <v>FRA</v>
      </c>
      <c r="D18" s="44"/>
      <c r="E18" s="44"/>
      <c r="F18" s="44"/>
      <c r="G18" s="44"/>
      <c r="H18" s="17">
        <f t="shared" si="0"/>
        <v>0</v>
      </c>
      <c r="I18" s="33">
        <f t="shared" si="1"/>
        <v>0</v>
      </c>
    </row>
    <row r="19" spans="1:9" ht="12.75">
      <c r="A19" s="9" t="str">
        <f>'wp 1'!A19</f>
        <v>ETRI</v>
      </c>
      <c r="B19" s="9" t="str">
        <f>'wp 1'!B19</f>
        <v>ind</v>
      </c>
      <c r="C19" s="9" t="str">
        <f>'wp 1'!C19</f>
        <v>KOR</v>
      </c>
      <c r="D19" s="45"/>
      <c r="E19" s="45"/>
      <c r="F19" s="45"/>
      <c r="G19" s="45"/>
      <c r="H19" s="16">
        <f t="shared" si="0"/>
        <v>0</v>
      </c>
      <c r="I19" s="32">
        <f t="shared" si="1"/>
        <v>0</v>
      </c>
    </row>
    <row r="20" spans="1:9" ht="12.75">
      <c r="A20" s="10" t="str">
        <f>'wp 1'!A20</f>
        <v>Cardinal </v>
      </c>
      <c r="B20" s="10" t="str">
        <f>'wp 1'!B20</f>
        <v>sme</v>
      </c>
      <c r="C20" s="10" t="str">
        <f>'wp 1'!C20</f>
        <v>FIN</v>
      </c>
      <c r="D20" s="44"/>
      <c r="E20" s="44">
        <v>2</v>
      </c>
      <c r="F20" s="44">
        <v>4</v>
      </c>
      <c r="G20" s="44"/>
      <c r="H20" s="17">
        <f t="shared" si="0"/>
        <v>6</v>
      </c>
      <c r="I20" s="33">
        <f t="shared" si="1"/>
        <v>0.1188118811881188</v>
      </c>
    </row>
    <row r="21" spans="1:9" ht="12.75">
      <c r="A21" s="9" t="str">
        <f>'wp 1'!A21</f>
        <v>Prewise Oy</v>
      </c>
      <c r="B21" s="9" t="str">
        <f>'wp 1'!B21</f>
        <v>sme</v>
      </c>
      <c r="C21" s="9" t="str">
        <f>'wp 1'!C21</f>
        <v>FIN</v>
      </c>
      <c r="D21" s="45"/>
      <c r="E21" s="45">
        <v>2</v>
      </c>
      <c r="F21" s="45">
        <v>2</v>
      </c>
      <c r="G21" s="45"/>
      <c r="H21" s="16">
        <f t="shared" si="0"/>
        <v>4</v>
      </c>
      <c r="I21" s="32">
        <f t="shared" si="1"/>
        <v>0.07920792079207921</v>
      </c>
    </row>
    <row r="22" spans="1:9" ht="12.75">
      <c r="A22" s="10" t="str">
        <f>'wp 1'!A22</f>
        <v>UPM</v>
      </c>
      <c r="B22" s="10" t="str">
        <f>'wp 1'!B22</f>
        <v>Res</v>
      </c>
      <c r="C22" s="10" t="str">
        <f>'wp 1'!C22</f>
        <v>SPA</v>
      </c>
      <c r="D22" s="44"/>
      <c r="E22" s="44">
        <v>1</v>
      </c>
      <c r="F22" s="44">
        <v>1.5</v>
      </c>
      <c r="G22" s="44"/>
      <c r="H22" s="17">
        <f t="shared" si="0"/>
        <v>2.5</v>
      </c>
      <c r="I22" s="33">
        <f t="shared" si="1"/>
        <v>0.04950495049504951</v>
      </c>
    </row>
    <row r="23" spans="1:9" ht="12.75">
      <c r="A23" s="9" t="str">
        <f>'wp 1'!A23</f>
        <v>Saint Thomas</v>
      </c>
      <c r="B23" s="9" t="str">
        <f>'wp 1'!B23</f>
        <v>sme</v>
      </c>
      <c r="C23" s="9" t="str">
        <f>'wp 1'!C23</f>
        <v>FRA</v>
      </c>
      <c r="D23" s="45"/>
      <c r="E23" s="45">
        <v>1</v>
      </c>
      <c r="F23" s="45">
        <v>1</v>
      </c>
      <c r="G23" s="45"/>
      <c r="H23" s="16">
        <f t="shared" si="0"/>
        <v>2</v>
      </c>
      <c r="I23" s="32">
        <f t="shared" si="1"/>
        <v>0.039603960396039604</v>
      </c>
    </row>
    <row r="24" spans="1:9" ht="12.75">
      <c r="A24" s="10" t="str">
        <f>'wp 1'!A24</f>
        <v>CRP Henri Tudor </v>
      </c>
      <c r="B24" s="10" t="str">
        <f>'wp 1'!B24</f>
        <v>res</v>
      </c>
      <c r="C24" s="10" t="str">
        <f>'wp 1'!C24</f>
        <v>LUX</v>
      </c>
      <c r="D24" s="44"/>
      <c r="E24" s="44"/>
      <c r="F24" s="44">
        <v>1.5</v>
      </c>
      <c r="G24" s="44"/>
      <c r="H24" s="17">
        <f t="shared" si="0"/>
        <v>1.5</v>
      </c>
      <c r="I24" s="33">
        <f t="shared" si="1"/>
        <v>0.0297029702970297</v>
      </c>
    </row>
    <row r="25" spans="1:9" ht="12.75">
      <c r="A25" s="9" t="str">
        <f>'wp 1'!A25</f>
        <v>INRIA/Loria </v>
      </c>
      <c r="B25" s="9" t="str">
        <f>'wp 1'!B25</f>
        <v>res</v>
      </c>
      <c r="C25" s="9" t="str">
        <f>'wp 1'!C25</f>
        <v>FRA</v>
      </c>
      <c r="D25" s="45"/>
      <c r="E25" s="45"/>
      <c r="F25" s="45"/>
      <c r="G25" s="45"/>
      <c r="H25" s="16">
        <f t="shared" si="0"/>
        <v>0</v>
      </c>
      <c r="I25" s="32">
        <f t="shared" si="1"/>
        <v>0</v>
      </c>
    </row>
    <row r="26" spans="1:9" ht="12.75">
      <c r="A26" s="10" t="str">
        <f>'wp 1'!A26</f>
        <v>ARTEMIS </v>
      </c>
      <c r="B26" s="10" t="str">
        <f>'wp 1'!B26</f>
        <v>res</v>
      </c>
      <c r="C26" s="10" t="str">
        <f>'wp 1'!C26</f>
        <v>FRA</v>
      </c>
      <c r="D26" s="44"/>
      <c r="E26" s="44">
        <v>0</v>
      </c>
      <c r="F26" s="44">
        <v>1</v>
      </c>
      <c r="G26" s="44"/>
      <c r="H26" s="17">
        <f t="shared" si="0"/>
        <v>1</v>
      </c>
      <c r="I26" s="33">
        <f t="shared" si="1"/>
        <v>0.019801980198019802</v>
      </c>
    </row>
    <row r="27" spans="1:9" ht="12.75">
      <c r="A27" s="9" t="str">
        <f>'wp 1'!A27</f>
        <v>TUE</v>
      </c>
      <c r="B27" s="9" t="str">
        <f>'wp 1'!B27</f>
        <v>res</v>
      </c>
      <c r="C27" s="9" t="str">
        <f>'wp 1'!C27</f>
        <v>NLD</v>
      </c>
      <c r="D27" s="45"/>
      <c r="E27" s="45"/>
      <c r="F27" s="45">
        <v>1</v>
      </c>
      <c r="G27" s="45"/>
      <c r="H27" s="16">
        <f t="shared" si="0"/>
        <v>1</v>
      </c>
      <c r="I27" s="32">
        <f t="shared" si="1"/>
        <v>0.019801980198019802</v>
      </c>
    </row>
    <row r="28" spans="1:9" ht="12.75">
      <c r="A28" s="10" t="str">
        <f>'wp 1'!A28</f>
        <v>CharToon</v>
      </c>
      <c r="B28" s="10" t="str">
        <f>'wp 1'!B28</f>
        <v>sme</v>
      </c>
      <c r="C28" s="10" t="str">
        <f>'wp 1'!C28</f>
        <v>NLD</v>
      </c>
      <c r="D28" s="44"/>
      <c r="E28" s="44"/>
      <c r="F28" s="44">
        <v>0</v>
      </c>
      <c r="G28" s="44"/>
      <c r="H28" s="17">
        <f t="shared" si="0"/>
        <v>0</v>
      </c>
      <c r="I28" s="33">
        <f t="shared" si="1"/>
        <v>0</v>
      </c>
    </row>
    <row r="29" spans="1:9" ht="12.75">
      <c r="A29" s="9" t="str">
        <f>'wp 1'!A29</f>
        <v>Jutel Oy</v>
      </c>
      <c r="B29" s="9" t="str">
        <f>'wp 1'!B29</f>
        <v>sme</v>
      </c>
      <c r="C29" s="9" t="str">
        <f>'wp 1'!C29</f>
        <v>FIN</v>
      </c>
      <c r="D29" s="45"/>
      <c r="E29" s="45"/>
      <c r="F29" s="45"/>
      <c r="G29" s="45"/>
      <c r="H29" s="16">
        <f t="shared" si="0"/>
        <v>0</v>
      </c>
      <c r="I29" s="32">
        <f t="shared" si="1"/>
        <v>0</v>
      </c>
    </row>
    <row r="30" spans="1:9" ht="12.75">
      <c r="A30" s="10" t="str">
        <f>'wp 1'!A30</f>
        <v>UVIGO</v>
      </c>
      <c r="B30" s="10" t="str">
        <f>'wp 1'!B30</f>
        <v>res</v>
      </c>
      <c r="C30" s="10" t="str">
        <f>'wp 1'!C30</f>
        <v>SPA</v>
      </c>
      <c r="D30" s="44"/>
      <c r="E30" s="44">
        <v>0.5</v>
      </c>
      <c r="F30" s="44">
        <v>1</v>
      </c>
      <c r="G30" s="44"/>
      <c r="H30" s="17">
        <f t="shared" si="0"/>
        <v>1.5</v>
      </c>
      <c r="I30" s="33">
        <f aca="true" t="shared" si="2" ref="I30:I40">H30/H$41</f>
        <v>0.0297029702970297</v>
      </c>
    </row>
    <row r="31" spans="1:9" ht="12.75">
      <c r="A31" s="9">
        <f>'wp 1'!A31</f>
        <v>0</v>
      </c>
      <c r="B31" s="9">
        <f>'wp 1'!B31</f>
        <v>0</v>
      </c>
      <c r="C31" s="9">
        <f>'wp 1'!C31</f>
        <v>0</v>
      </c>
      <c r="D31" s="45"/>
      <c r="E31" s="45"/>
      <c r="F31" s="45"/>
      <c r="G31" s="45"/>
      <c r="H31" s="16">
        <f t="shared" si="0"/>
        <v>0</v>
      </c>
      <c r="I31" s="32">
        <f t="shared" si="2"/>
        <v>0</v>
      </c>
    </row>
    <row r="32" spans="1:9" ht="12.75">
      <c r="A32" s="10">
        <f>'wp 1'!A32</f>
        <v>0</v>
      </c>
      <c r="B32" s="10">
        <f>'wp 1'!B32</f>
        <v>0</v>
      </c>
      <c r="C32" s="10">
        <f>'wp 1'!C32</f>
        <v>0</v>
      </c>
      <c r="D32" s="44"/>
      <c r="E32" s="44"/>
      <c r="F32" s="44"/>
      <c r="G32" s="44"/>
      <c r="H32" s="17">
        <f t="shared" si="0"/>
        <v>0</v>
      </c>
      <c r="I32" s="33">
        <f t="shared" si="2"/>
        <v>0</v>
      </c>
    </row>
    <row r="33" spans="1:9" ht="12.75">
      <c r="A33" s="9">
        <f>'wp 1'!A33</f>
        <v>0</v>
      </c>
      <c r="B33" s="9">
        <f>'wp 1'!B33</f>
        <v>0</v>
      </c>
      <c r="C33" s="9">
        <f>'wp 1'!C33</f>
        <v>0</v>
      </c>
      <c r="D33" s="45"/>
      <c r="E33" s="45"/>
      <c r="F33" s="45"/>
      <c r="G33" s="45"/>
      <c r="H33" s="16">
        <f t="shared" si="0"/>
        <v>0</v>
      </c>
      <c r="I33" s="32">
        <f t="shared" si="2"/>
        <v>0</v>
      </c>
    </row>
    <row r="34" spans="1:9" ht="12.75">
      <c r="A34" s="10">
        <f>'wp 1'!A34</f>
        <v>0</v>
      </c>
      <c r="B34" s="10">
        <f>'wp 1'!B34</f>
        <v>0</v>
      </c>
      <c r="C34" s="10">
        <f>'wp 1'!C34</f>
        <v>0</v>
      </c>
      <c r="D34" s="44"/>
      <c r="E34" s="44"/>
      <c r="F34" s="44"/>
      <c r="G34" s="44"/>
      <c r="H34" s="17">
        <f t="shared" si="0"/>
        <v>0</v>
      </c>
      <c r="I34" s="33">
        <f t="shared" si="2"/>
        <v>0</v>
      </c>
    </row>
    <row r="35" spans="1:9" ht="12.75">
      <c r="A35" s="9">
        <f>'wp 1'!A35</f>
        <v>0</v>
      </c>
      <c r="B35" s="9">
        <f>'wp 1'!B35</f>
        <v>0</v>
      </c>
      <c r="C35" s="9">
        <f>'wp 1'!C35</f>
        <v>0</v>
      </c>
      <c r="D35" s="45"/>
      <c r="E35" s="45"/>
      <c r="F35" s="45"/>
      <c r="G35" s="45"/>
      <c r="H35" s="16">
        <f t="shared" si="0"/>
        <v>0</v>
      </c>
      <c r="I35" s="32">
        <f t="shared" si="2"/>
        <v>0</v>
      </c>
    </row>
    <row r="36" spans="1:9" ht="12.75">
      <c r="A36" s="10">
        <f>'wp 1'!A36</f>
        <v>0</v>
      </c>
      <c r="B36" s="10">
        <f>'wp 1'!B36</f>
        <v>0</v>
      </c>
      <c r="C36" s="10">
        <f>'wp 1'!C36</f>
        <v>0</v>
      </c>
      <c r="D36" s="44"/>
      <c r="E36" s="44"/>
      <c r="F36" s="44"/>
      <c r="G36" s="44"/>
      <c r="H36" s="17">
        <f>SUM(D36:G36)</f>
        <v>0</v>
      </c>
      <c r="I36" s="33">
        <f t="shared" si="2"/>
        <v>0</v>
      </c>
    </row>
    <row r="37" spans="1:9" ht="12.75">
      <c r="A37" s="9">
        <f>'wp 1'!A37</f>
        <v>0</v>
      </c>
      <c r="B37" s="9">
        <f>'wp 1'!B37</f>
        <v>0</v>
      </c>
      <c r="C37" s="9">
        <f>'wp 1'!C37</f>
        <v>0</v>
      </c>
      <c r="D37" s="45"/>
      <c r="E37" s="45"/>
      <c r="F37" s="45"/>
      <c r="G37" s="45"/>
      <c r="H37" s="16">
        <f>SUM(D37:G37)</f>
        <v>0</v>
      </c>
      <c r="I37" s="32">
        <f t="shared" si="2"/>
        <v>0</v>
      </c>
    </row>
    <row r="38" spans="1:9" ht="12.75">
      <c r="A38" s="10">
        <f>'wp 1'!A38</f>
        <v>0</v>
      </c>
      <c r="B38" s="10">
        <f>'wp 1'!B38</f>
        <v>0</v>
      </c>
      <c r="C38" s="10">
        <f>'wp 1'!C38</f>
        <v>0</v>
      </c>
      <c r="D38" s="44"/>
      <c r="E38" s="44"/>
      <c r="F38" s="44"/>
      <c r="G38" s="44"/>
      <c r="H38" s="17">
        <f t="shared" si="0"/>
        <v>0</v>
      </c>
      <c r="I38" s="33">
        <f t="shared" si="2"/>
        <v>0</v>
      </c>
    </row>
    <row r="39" spans="1:9" ht="12.75">
      <c r="A39" s="9">
        <f>'wp 1'!A39</f>
        <v>0</v>
      </c>
      <c r="B39" s="9">
        <f>'wp 1'!B39</f>
        <v>0</v>
      </c>
      <c r="C39" s="9">
        <f>'wp 1'!C39</f>
        <v>0</v>
      </c>
      <c r="D39" s="45"/>
      <c r="E39" s="45"/>
      <c r="F39" s="45"/>
      <c r="G39" s="45"/>
      <c r="H39" s="16">
        <f t="shared" si="0"/>
        <v>0</v>
      </c>
      <c r="I39" s="32">
        <f t="shared" si="2"/>
        <v>0</v>
      </c>
    </row>
    <row r="40" spans="1:9" ht="12.75">
      <c r="A40" s="10">
        <f>'wp 1'!A40</f>
        <v>0</v>
      </c>
      <c r="B40" s="10">
        <f>'wp 1'!B40</f>
        <v>0</v>
      </c>
      <c r="C40" s="10">
        <f>'wp 1'!C40</f>
        <v>0</v>
      </c>
      <c r="D40" s="44"/>
      <c r="E40" s="44"/>
      <c r="F40" s="44"/>
      <c r="G40" s="44"/>
      <c r="H40" s="17">
        <f>SUM(D40:G40)</f>
        <v>0</v>
      </c>
      <c r="I40" s="33">
        <f t="shared" si="2"/>
        <v>0</v>
      </c>
    </row>
    <row r="41" spans="1:9" ht="12.75">
      <c r="A41" s="2" t="s">
        <v>3</v>
      </c>
      <c r="B41" s="14"/>
      <c r="C41" s="2"/>
      <c r="D41" s="24">
        <f>SUM(D10:D40)</f>
        <v>0</v>
      </c>
      <c r="E41" s="24">
        <f>SUM(E10:E40)</f>
        <v>12.5</v>
      </c>
      <c r="F41" s="24">
        <f>SUM(F10:F40)</f>
        <v>38</v>
      </c>
      <c r="G41" s="24">
        <f>SUM(G10:G40)</f>
        <v>0</v>
      </c>
      <c r="H41" s="24">
        <f>SUM(H10:H40)</f>
        <v>50.5</v>
      </c>
      <c r="I41" s="19">
        <f>SUM(I10:I39)</f>
        <v>1.0000000000000002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20.7109375" style="0" customWidth="1"/>
    <col min="2" max="2" width="6.28125" style="0" customWidth="1"/>
    <col min="4" max="8" width="7.140625" style="0" customWidth="1"/>
    <col min="9" max="9" width="9.421875" style="0" customWidth="1"/>
  </cols>
  <sheetData>
    <row r="1" ht="12.75">
      <c r="A1" s="7" t="s">
        <v>63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1"/>
      <c r="D3" s="1"/>
      <c r="E3" s="1"/>
      <c r="F3" s="1"/>
      <c r="G3" s="1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1"/>
      <c r="D4" s="1"/>
      <c r="E4" s="1"/>
      <c r="F4" s="1"/>
      <c r="G4" s="1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1"/>
      <c r="D5" s="1"/>
      <c r="E5" s="1"/>
      <c r="F5" s="1"/>
      <c r="G5" s="1"/>
      <c r="H5" s="67" t="str">
        <f>'wp 1'!H5</f>
        <v>Start:</v>
      </c>
      <c r="I5" s="77" t="str">
        <f>'wp 1'!I5</f>
        <v>1.1.2005</v>
      </c>
    </row>
    <row r="6" spans="1:9" ht="12.75">
      <c r="A6" s="67" t="str">
        <f>'wp 1'!A6</f>
        <v>Workpackages</v>
      </c>
      <c r="B6" t="s">
        <v>107</v>
      </c>
      <c r="C6" s="29" t="str">
        <f>'wp 1'!C6</f>
        <v>5</v>
      </c>
      <c r="D6" s="1"/>
      <c r="E6" s="1"/>
      <c r="F6" s="1"/>
      <c r="G6" s="1"/>
      <c r="H6" s="67" t="str">
        <f>'wp 1'!H6</f>
        <v>End:</v>
      </c>
      <c r="I6" s="77" t="str">
        <f>'wp 1'!I6</f>
        <v>31.1.2.2006</v>
      </c>
    </row>
    <row r="8" spans="1:9" ht="12.75">
      <c r="A8" s="12" t="s">
        <v>2</v>
      </c>
      <c r="B8" s="12" t="s">
        <v>4</v>
      </c>
      <c r="C8" s="12" t="s">
        <v>37</v>
      </c>
      <c r="D8" s="89" t="s">
        <v>61</v>
      </c>
      <c r="E8" s="89"/>
      <c r="F8" s="89"/>
      <c r="G8" s="89"/>
      <c r="H8" s="89"/>
      <c r="I8" s="12"/>
    </row>
    <row r="9" spans="1:9" ht="12.75">
      <c r="A9" s="2"/>
      <c r="B9" s="2"/>
      <c r="C9" s="2"/>
      <c r="D9" s="5">
        <f>'wp 1'!D9</f>
        <v>2004</v>
      </c>
      <c r="E9" s="5">
        <f>'wp 1'!E9</f>
        <v>2005</v>
      </c>
      <c r="F9" s="5">
        <f>'wp 1'!F9</f>
        <v>2006</v>
      </c>
      <c r="G9" s="5">
        <f>'wp 1'!G9</f>
        <v>2007</v>
      </c>
      <c r="H9" s="2" t="s">
        <v>3</v>
      </c>
      <c r="I9" s="2" t="s">
        <v>10</v>
      </c>
    </row>
    <row r="10" spans="1:9" ht="12.75">
      <c r="A10" s="8">
        <f>'wp 1'!A10</f>
        <v>0</v>
      </c>
      <c r="B10" s="8">
        <f>'wp 1'!B10</f>
        <v>0</v>
      </c>
      <c r="C10" s="8">
        <f>'wp 1'!C10</f>
        <v>0</v>
      </c>
      <c r="D10" s="43"/>
      <c r="E10" s="43"/>
      <c r="F10" s="43"/>
      <c r="G10" s="44"/>
      <c r="H10" s="17">
        <f aca="true" t="shared" si="0" ref="H10:H39">SUM(D10:G10)</f>
        <v>0</v>
      </c>
      <c r="I10" s="31">
        <f aca="true" t="shared" si="1" ref="I10:I29">H10/H$41</f>
        <v>0</v>
      </c>
    </row>
    <row r="11" spans="1:9" ht="12.75">
      <c r="A11" s="9" t="str">
        <f>'wp 1'!A11</f>
        <v>Philips  NL</v>
      </c>
      <c r="B11" s="9" t="str">
        <f>'wp 1'!B11</f>
        <v>bsg</v>
      </c>
      <c r="C11" s="9" t="str">
        <f>'wp 1'!C11</f>
        <v>NLD</v>
      </c>
      <c r="D11" s="45"/>
      <c r="E11" s="45">
        <v>2</v>
      </c>
      <c r="F11" s="45">
        <v>2</v>
      </c>
      <c r="G11" s="45"/>
      <c r="H11" s="16">
        <f t="shared" si="0"/>
        <v>4</v>
      </c>
      <c r="I11" s="32">
        <f t="shared" si="1"/>
        <v>0.7272727272727273</v>
      </c>
    </row>
    <row r="12" spans="1:9" ht="12.75">
      <c r="A12" s="10" t="str">
        <f>'wp 1'!A12</f>
        <v>Thomson</v>
      </c>
      <c r="B12" s="10" t="str">
        <f>'wp 1'!B12</f>
        <v>bsg</v>
      </c>
      <c r="C12" s="10" t="str">
        <f>'wp 1'!C12</f>
        <v>FRA</v>
      </c>
      <c r="D12" s="44"/>
      <c r="E12" s="44">
        <v>0.5</v>
      </c>
      <c r="F12" s="44">
        <v>0.5</v>
      </c>
      <c r="G12" s="44"/>
      <c r="H12" s="17">
        <f t="shared" si="0"/>
        <v>1</v>
      </c>
      <c r="I12" s="33">
        <f t="shared" si="1"/>
        <v>0.18181818181818182</v>
      </c>
    </row>
    <row r="13" spans="1:9" ht="12.75">
      <c r="A13" s="9" t="str">
        <f>'wp 1'!A13</f>
        <v>VTT</v>
      </c>
      <c r="B13" s="9" t="str">
        <f>'wp 1'!B13</f>
        <v>res</v>
      </c>
      <c r="C13" s="9" t="str">
        <f>'wp 1'!C13</f>
        <v>FIN</v>
      </c>
      <c r="D13" s="45"/>
      <c r="E13" s="45"/>
      <c r="F13" s="45"/>
      <c r="G13" s="45"/>
      <c r="H13" s="16">
        <f t="shared" si="0"/>
        <v>0</v>
      </c>
      <c r="I13" s="32">
        <f t="shared" si="1"/>
        <v>0</v>
      </c>
    </row>
    <row r="14" spans="1:9" ht="12.75">
      <c r="A14" s="10" t="str">
        <f>'wp 1'!A14</f>
        <v>Telvent </v>
      </c>
      <c r="B14" s="10" t="str">
        <f>'wp 1'!B14</f>
        <v>ind</v>
      </c>
      <c r="C14" s="10" t="str">
        <f>'wp 1'!C14</f>
        <v>SPA</v>
      </c>
      <c r="D14" s="44"/>
      <c r="E14" s="44"/>
      <c r="F14" s="44"/>
      <c r="G14" s="44"/>
      <c r="H14" s="17">
        <f t="shared" si="0"/>
        <v>0</v>
      </c>
      <c r="I14" s="33">
        <f t="shared" si="1"/>
        <v>0</v>
      </c>
    </row>
    <row r="15" spans="1:9" ht="12.75">
      <c r="A15" s="9" t="str">
        <f>'wp 1'!A15</f>
        <v>Stoneroos</v>
      </c>
      <c r="B15" s="9" t="str">
        <f>'wp 1'!B15</f>
        <v>sme</v>
      </c>
      <c r="C15" s="9" t="str">
        <f>'wp 1'!C15</f>
        <v>NLD</v>
      </c>
      <c r="D15" s="45"/>
      <c r="E15" s="45"/>
      <c r="F15" s="45"/>
      <c r="G15" s="45"/>
      <c r="H15" s="16">
        <f t="shared" si="0"/>
        <v>0</v>
      </c>
      <c r="I15" s="32">
        <f t="shared" si="1"/>
        <v>0</v>
      </c>
    </row>
    <row r="16" spans="1:9" ht="12.75">
      <c r="A16" s="10" t="str">
        <f>'wp 1'!A16</f>
        <v>V2_ </v>
      </c>
      <c r="B16" s="10" t="str">
        <f>'wp 1'!B16</f>
        <v>res</v>
      </c>
      <c r="C16" s="10" t="str">
        <f>'wp 1'!C16</f>
        <v>NLD</v>
      </c>
      <c r="D16" s="44"/>
      <c r="E16" s="44"/>
      <c r="F16" s="44"/>
      <c r="G16" s="44"/>
      <c r="H16" s="17">
        <f t="shared" si="0"/>
        <v>0</v>
      </c>
      <c r="I16" s="33">
        <f t="shared" si="1"/>
        <v>0</v>
      </c>
    </row>
    <row r="17" spans="1:9" ht="12.75">
      <c r="A17" s="9" t="str">
        <f>'wp 1'!A17</f>
        <v>CWI</v>
      </c>
      <c r="B17" s="9" t="str">
        <f>'wp 1'!B17</f>
        <v>res</v>
      </c>
      <c r="C17" s="9" t="str">
        <f>'wp 1'!C17</f>
        <v>NLD</v>
      </c>
      <c r="D17" s="45"/>
      <c r="E17" s="45"/>
      <c r="F17" s="45"/>
      <c r="G17" s="45"/>
      <c r="H17" s="16">
        <f t="shared" si="0"/>
        <v>0</v>
      </c>
      <c r="I17" s="32">
        <f t="shared" si="1"/>
        <v>0</v>
      </c>
    </row>
    <row r="18" spans="1:9" ht="12.75">
      <c r="A18" s="10" t="str">
        <f>'wp 1'!A18</f>
        <v>IRUTIC</v>
      </c>
      <c r="B18" s="10" t="str">
        <f>'wp 1'!B18</f>
        <v>res</v>
      </c>
      <c r="C18" s="10" t="str">
        <f>'wp 1'!C18</f>
        <v>FRA</v>
      </c>
      <c r="D18" s="44"/>
      <c r="E18" s="44"/>
      <c r="F18" s="44"/>
      <c r="G18" s="44"/>
      <c r="H18" s="17">
        <f t="shared" si="0"/>
        <v>0</v>
      </c>
      <c r="I18" s="33">
        <f t="shared" si="1"/>
        <v>0</v>
      </c>
    </row>
    <row r="19" spans="1:9" ht="12.75">
      <c r="A19" s="9" t="str">
        <f>'wp 1'!A19</f>
        <v>ETRI</v>
      </c>
      <c r="B19" s="9" t="str">
        <f>'wp 1'!B19</f>
        <v>ind</v>
      </c>
      <c r="C19" s="9" t="str">
        <f>'wp 1'!C19</f>
        <v>KOR</v>
      </c>
      <c r="D19" s="45"/>
      <c r="E19" s="45"/>
      <c r="F19" s="45"/>
      <c r="G19" s="45"/>
      <c r="H19" s="16">
        <f t="shared" si="0"/>
        <v>0</v>
      </c>
      <c r="I19" s="32">
        <f t="shared" si="1"/>
        <v>0</v>
      </c>
    </row>
    <row r="20" spans="1:9" ht="12.75">
      <c r="A20" s="10" t="str">
        <f>'wp 1'!A20</f>
        <v>Cardinal </v>
      </c>
      <c r="B20" s="10" t="str">
        <f>'wp 1'!B20</f>
        <v>sme</v>
      </c>
      <c r="C20" s="10" t="str">
        <f>'wp 1'!C20</f>
        <v>FIN</v>
      </c>
      <c r="D20" s="44"/>
      <c r="E20" s="44"/>
      <c r="F20" s="44"/>
      <c r="G20" s="44"/>
      <c r="H20" s="17">
        <f t="shared" si="0"/>
        <v>0</v>
      </c>
      <c r="I20" s="33">
        <f t="shared" si="1"/>
        <v>0</v>
      </c>
    </row>
    <row r="21" spans="1:9" ht="12.75">
      <c r="A21" s="9" t="str">
        <f>'wp 1'!A21</f>
        <v>Prewise Oy</v>
      </c>
      <c r="B21" s="9" t="str">
        <f>'wp 1'!B21</f>
        <v>sme</v>
      </c>
      <c r="C21" s="9" t="str">
        <f>'wp 1'!C21</f>
        <v>FIN</v>
      </c>
      <c r="D21" s="45"/>
      <c r="E21" s="45"/>
      <c r="F21" s="45"/>
      <c r="G21" s="45"/>
      <c r="H21" s="16">
        <f t="shared" si="0"/>
        <v>0</v>
      </c>
      <c r="I21" s="32">
        <f t="shared" si="1"/>
        <v>0</v>
      </c>
    </row>
    <row r="22" spans="1:9" ht="12.75">
      <c r="A22" s="10" t="str">
        <f>'wp 1'!A22</f>
        <v>UPM</v>
      </c>
      <c r="B22" s="10" t="str">
        <f>'wp 1'!B22</f>
        <v>Res</v>
      </c>
      <c r="C22" s="10" t="str">
        <f>'wp 1'!C22</f>
        <v>SPA</v>
      </c>
      <c r="D22" s="44"/>
      <c r="E22" s="44"/>
      <c r="F22" s="44"/>
      <c r="G22" s="44"/>
      <c r="H22" s="17">
        <f t="shared" si="0"/>
        <v>0</v>
      </c>
      <c r="I22" s="33">
        <f t="shared" si="1"/>
        <v>0</v>
      </c>
    </row>
    <row r="23" spans="1:9" ht="12.75">
      <c r="A23" s="9" t="str">
        <f>'wp 1'!A23</f>
        <v>Saint Thomas</v>
      </c>
      <c r="B23" s="9" t="str">
        <f>'wp 1'!B23</f>
        <v>sme</v>
      </c>
      <c r="C23" s="9" t="str">
        <f>'wp 1'!C23</f>
        <v>FRA</v>
      </c>
      <c r="D23" s="45"/>
      <c r="E23" s="45"/>
      <c r="F23" s="45"/>
      <c r="G23" s="45"/>
      <c r="H23" s="16">
        <f t="shared" si="0"/>
        <v>0</v>
      </c>
      <c r="I23" s="32">
        <f t="shared" si="1"/>
        <v>0</v>
      </c>
    </row>
    <row r="24" spans="1:9" ht="12.75">
      <c r="A24" s="10" t="str">
        <f>'wp 1'!A24</f>
        <v>CRP Henri Tudor </v>
      </c>
      <c r="B24" s="10" t="str">
        <f>'wp 1'!B24</f>
        <v>res</v>
      </c>
      <c r="C24" s="10" t="str">
        <f>'wp 1'!C24</f>
        <v>LUX</v>
      </c>
      <c r="D24" s="44"/>
      <c r="E24" s="44"/>
      <c r="F24" s="44"/>
      <c r="G24" s="44"/>
      <c r="H24" s="17">
        <f t="shared" si="0"/>
        <v>0</v>
      </c>
      <c r="I24" s="33">
        <f t="shared" si="1"/>
        <v>0</v>
      </c>
    </row>
    <row r="25" spans="1:9" ht="12.75">
      <c r="A25" s="9" t="str">
        <f>'wp 1'!A25</f>
        <v>INRIA/Loria </v>
      </c>
      <c r="B25" s="9" t="str">
        <f>'wp 1'!B25</f>
        <v>res</v>
      </c>
      <c r="C25" s="9" t="str">
        <f>'wp 1'!C25</f>
        <v>FRA</v>
      </c>
      <c r="D25" s="45"/>
      <c r="E25" s="45"/>
      <c r="F25" s="45"/>
      <c r="G25" s="45"/>
      <c r="H25" s="16">
        <f t="shared" si="0"/>
        <v>0</v>
      </c>
      <c r="I25" s="32">
        <f t="shared" si="1"/>
        <v>0</v>
      </c>
    </row>
    <row r="26" spans="1:9" ht="12.75">
      <c r="A26" s="10" t="str">
        <f>'wp 1'!A26</f>
        <v>ARTEMIS </v>
      </c>
      <c r="B26" s="10" t="str">
        <f>'wp 1'!B26</f>
        <v>res</v>
      </c>
      <c r="C26" s="10" t="str">
        <f>'wp 1'!C26</f>
        <v>FRA</v>
      </c>
      <c r="D26" s="44"/>
      <c r="E26" s="44">
        <v>0.25</v>
      </c>
      <c r="F26" s="44">
        <v>0.25</v>
      </c>
      <c r="G26" s="44"/>
      <c r="H26" s="17">
        <f t="shared" si="0"/>
        <v>0.5</v>
      </c>
      <c r="I26" s="33">
        <f t="shared" si="1"/>
        <v>0.09090909090909091</v>
      </c>
    </row>
    <row r="27" spans="1:9" ht="12.75">
      <c r="A27" s="9" t="str">
        <f>'wp 1'!A27</f>
        <v>TUE</v>
      </c>
      <c r="B27" s="9" t="str">
        <f>'wp 1'!B27</f>
        <v>res</v>
      </c>
      <c r="C27" s="9" t="str">
        <f>'wp 1'!C27</f>
        <v>NLD</v>
      </c>
      <c r="D27" s="45"/>
      <c r="E27" s="45"/>
      <c r="F27" s="45"/>
      <c r="G27" s="45"/>
      <c r="H27" s="16">
        <f t="shared" si="0"/>
        <v>0</v>
      </c>
      <c r="I27" s="32">
        <f t="shared" si="1"/>
        <v>0</v>
      </c>
    </row>
    <row r="28" spans="1:9" ht="12.75">
      <c r="A28" s="10" t="str">
        <f>'wp 1'!A28</f>
        <v>CharToon</v>
      </c>
      <c r="B28" s="10" t="str">
        <f>'wp 1'!B28</f>
        <v>sme</v>
      </c>
      <c r="C28" s="10" t="str">
        <f>'wp 1'!C28</f>
        <v>NLD</v>
      </c>
      <c r="D28" s="44"/>
      <c r="E28" s="44"/>
      <c r="F28" s="44"/>
      <c r="G28" s="44"/>
      <c r="H28" s="17">
        <f t="shared" si="0"/>
        <v>0</v>
      </c>
      <c r="I28" s="33">
        <f t="shared" si="1"/>
        <v>0</v>
      </c>
    </row>
    <row r="29" spans="1:9" ht="12.75">
      <c r="A29" s="9" t="str">
        <f>'wp 1'!A29</f>
        <v>Jutel Oy</v>
      </c>
      <c r="B29" s="9" t="str">
        <f>'wp 1'!B29</f>
        <v>sme</v>
      </c>
      <c r="C29" s="9" t="str">
        <f>'wp 1'!C29</f>
        <v>FIN</v>
      </c>
      <c r="D29" s="45"/>
      <c r="E29" s="45"/>
      <c r="F29" s="45"/>
      <c r="G29" s="45"/>
      <c r="H29" s="16">
        <f t="shared" si="0"/>
        <v>0</v>
      </c>
      <c r="I29" s="32">
        <f t="shared" si="1"/>
        <v>0</v>
      </c>
    </row>
    <row r="30" spans="1:9" ht="12.75">
      <c r="A30" s="10" t="str">
        <f>'wp 1'!A30</f>
        <v>UVIGO</v>
      </c>
      <c r="B30" s="10" t="str">
        <f>'wp 1'!B30</f>
        <v>res</v>
      </c>
      <c r="C30" s="10" t="str">
        <f>'wp 1'!C30</f>
        <v>SPA</v>
      </c>
      <c r="D30" s="44"/>
      <c r="E30" s="44"/>
      <c r="F30" s="44"/>
      <c r="G30" s="44"/>
      <c r="H30" s="17">
        <f t="shared" si="0"/>
        <v>0</v>
      </c>
      <c r="I30" s="33">
        <f aca="true" t="shared" si="2" ref="I30:I40">H30/H$41</f>
        <v>0</v>
      </c>
    </row>
    <row r="31" spans="1:9" ht="12.75">
      <c r="A31" s="9">
        <f>'wp 1'!A31</f>
        <v>0</v>
      </c>
      <c r="B31" s="9">
        <f>'wp 1'!B31</f>
        <v>0</v>
      </c>
      <c r="C31" s="9">
        <f>'wp 1'!C31</f>
        <v>0</v>
      </c>
      <c r="D31" s="45"/>
      <c r="E31" s="45"/>
      <c r="F31" s="45"/>
      <c r="G31" s="45"/>
      <c r="H31" s="16">
        <f t="shared" si="0"/>
        <v>0</v>
      </c>
      <c r="I31" s="32">
        <f t="shared" si="2"/>
        <v>0</v>
      </c>
    </row>
    <row r="32" spans="1:9" ht="12.75">
      <c r="A32" s="10">
        <f>'wp 1'!A32</f>
        <v>0</v>
      </c>
      <c r="B32" s="10">
        <f>'wp 1'!B32</f>
        <v>0</v>
      </c>
      <c r="C32" s="10">
        <f>'wp 1'!C32</f>
        <v>0</v>
      </c>
      <c r="D32" s="44"/>
      <c r="E32" s="44"/>
      <c r="F32" s="44"/>
      <c r="G32" s="44"/>
      <c r="H32" s="17">
        <f t="shared" si="0"/>
        <v>0</v>
      </c>
      <c r="I32" s="33">
        <f t="shared" si="2"/>
        <v>0</v>
      </c>
    </row>
    <row r="33" spans="1:9" ht="12.75">
      <c r="A33" s="9">
        <f>'wp 1'!A33</f>
        <v>0</v>
      </c>
      <c r="B33" s="9">
        <f>'wp 1'!B33</f>
        <v>0</v>
      </c>
      <c r="C33" s="9">
        <f>'wp 1'!C33</f>
        <v>0</v>
      </c>
      <c r="D33" s="45"/>
      <c r="E33" s="45"/>
      <c r="F33" s="45"/>
      <c r="G33" s="45"/>
      <c r="H33" s="16">
        <f t="shared" si="0"/>
        <v>0</v>
      </c>
      <c r="I33" s="32">
        <f t="shared" si="2"/>
        <v>0</v>
      </c>
    </row>
    <row r="34" spans="1:9" ht="12.75">
      <c r="A34" s="10">
        <f>'wp 1'!A34</f>
        <v>0</v>
      </c>
      <c r="B34" s="10">
        <f>'wp 1'!B34</f>
        <v>0</v>
      </c>
      <c r="C34" s="10">
        <f>'wp 1'!C34</f>
        <v>0</v>
      </c>
      <c r="D34" s="44"/>
      <c r="E34" s="44"/>
      <c r="F34" s="44"/>
      <c r="G34" s="44"/>
      <c r="H34" s="17">
        <f t="shared" si="0"/>
        <v>0</v>
      </c>
      <c r="I34" s="33">
        <f t="shared" si="2"/>
        <v>0</v>
      </c>
    </row>
    <row r="35" spans="1:9" ht="12.75">
      <c r="A35" s="9">
        <f>'wp 1'!A35</f>
        <v>0</v>
      </c>
      <c r="B35" s="9">
        <f>'wp 1'!B35</f>
        <v>0</v>
      </c>
      <c r="C35" s="9">
        <f>'wp 1'!C35</f>
        <v>0</v>
      </c>
      <c r="D35" s="45"/>
      <c r="E35" s="45"/>
      <c r="F35" s="45"/>
      <c r="G35" s="45"/>
      <c r="H35" s="16">
        <f t="shared" si="0"/>
        <v>0</v>
      </c>
      <c r="I35" s="32">
        <f t="shared" si="2"/>
        <v>0</v>
      </c>
    </row>
    <row r="36" spans="1:9" ht="12.75">
      <c r="A36" s="10">
        <f>'wp 1'!A36</f>
        <v>0</v>
      </c>
      <c r="B36" s="10">
        <f>'wp 1'!B36</f>
        <v>0</v>
      </c>
      <c r="C36" s="10">
        <f>'wp 1'!C36</f>
        <v>0</v>
      </c>
      <c r="D36" s="44"/>
      <c r="E36" s="44"/>
      <c r="F36" s="44"/>
      <c r="G36" s="44"/>
      <c r="H36" s="17">
        <f>SUM(D36:G36)</f>
        <v>0</v>
      </c>
      <c r="I36" s="33">
        <f t="shared" si="2"/>
        <v>0</v>
      </c>
    </row>
    <row r="37" spans="1:9" ht="12.75">
      <c r="A37" s="9">
        <f>'wp 1'!A37</f>
        <v>0</v>
      </c>
      <c r="B37" s="9">
        <f>'wp 1'!B37</f>
        <v>0</v>
      </c>
      <c r="C37" s="9">
        <f>'wp 1'!C37</f>
        <v>0</v>
      </c>
      <c r="D37" s="45"/>
      <c r="E37" s="45"/>
      <c r="F37" s="45"/>
      <c r="G37" s="45"/>
      <c r="H37" s="16">
        <f>SUM(D37:G37)</f>
        <v>0</v>
      </c>
      <c r="I37" s="32">
        <f t="shared" si="2"/>
        <v>0</v>
      </c>
    </row>
    <row r="38" spans="1:9" ht="12.75">
      <c r="A38" s="10">
        <f>'wp 1'!A38</f>
        <v>0</v>
      </c>
      <c r="B38" s="10">
        <f>'wp 1'!B38</f>
        <v>0</v>
      </c>
      <c r="C38" s="10">
        <f>'wp 1'!C38</f>
        <v>0</v>
      </c>
      <c r="D38" s="44"/>
      <c r="E38" s="44"/>
      <c r="F38" s="44"/>
      <c r="G38" s="44"/>
      <c r="H38" s="17">
        <f t="shared" si="0"/>
        <v>0</v>
      </c>
      <c r="I38" s="33">
        <f t="shared" si="2"/>
        <v>0</v>
      </c>
    </row>
    <row r="39" spans="1:9" ht="12.75">
      <c r="A39" s="9">
        <f>'wp 1'!A39</f>
        <v>0</v>
      </c>
      <c r="B39" s="9">
        <f>'wp 1'!B39</f>
        <v>0</v>
      </c>
      <c r="C39" s="9">
        <f>'wp 1'!C39</f>
        <v>0</v>
      </c>
      <c r="D39" s="45"/>
      <c r="E39" s="45"/>
      <c r="F39" s="45"/>
      <c r="G39" s="45"/>
      <c r="H39" s="16">
        <f t="shared" si="0"/>
        <v>0</v>
      </c>
      <c r="I39" s="32">
        <f t="shared" si="2"/>
        <v>0</v>
      </c>
    </row>
    <row r="40" spans="1:9" ht="12.75">
      <c r="A40" s="10">
        <f>'wp 1'!A40</f>
        <v>0</v>
      </c>
      <c r="B40" s="10">
        <f>'wp 1'!B40</f>
        <v>0</v>
      </c>
      <c r="C40" s="10">
        <f>'wp 1'!C40</f>
        <v>0</v>
      </c>
      <c r="D40" s="44"/>
      <c r="E40" s="44"/>
      <c r="F40" s="44"/>
      <c r="G40" s="44"/>
      <c r="H40" s="17">
        <f>SUM(D40:G40)</f>
        <v>0</v>
      </c>
      <c r="I40" s="33">
        <f t="shared" si="2"/>
        <v>0</v>
      </c>
    </row>
    <row r="41" spans="1:9" ht="12.75">
      <c r="A41" s="2" t="s">
        <v>3</v>
      </c>
      <c r="B41" s="14"/>
      <c r="C41" s="2"/>
      <c r="D41" s="24">
        <f>SUM(D10:D40)</f>
        <v>0</v>
      </c>
      <c r="E41" s="24">
        <f>SUM(E10:E40)</f>
        <v>2.75</v>
      </c>
      <c r="F41" s="24">
        <f>SUM(F10:F40)</f>
        <v>2.75</v>
      </c>
      <c r="G41" s="24">
        <f>SUM(G10:G40)</f>
        <v>0</v>
      </c>
      <c r="H41" s="24">
        <f>SUM(H10:H40)</f>
        <v>5.5</v>
      </c>
      <c r="I41" s="19">
        <f>SUM(I10:I39)</f>
        <v>1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0.7109375" style="0" customWidth="1"/>
    <col min="2" max="2" width="6.28125" style="0" customWidth="1"/>
    <col min="4" max="8" width="7.140625" style="0" customWidth="1"/>
    <col min="9" max="9" width="9.00390625" style="0" customWidth="1"/>
  </cols>
  <sheetData>
    <row r="1" ht="12.75">
      <c r="A1" s="7" t="s">
        <v>63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1"/>
      <c r="D3" s="1"/>
      <c r="E3" s="1"/>
      <c r="F3" s="1"/>
      <c r="G3" s="1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1"/>
      <c r="D4" s="1"/>
      <c r="E4" s="1"/>
      <c r="F4" s="1"/>
      <c r="G4" s="1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1"/>
      <c r="D5" s="1"/>
      <c r="E5" s="1"/>
      <c r="F5" s="1"/>
      <c r="G5" s="1"/>
      <c r="H5" s="67" t="str">
        <f>'wp 1'!H5</f>
        <v>Start:</v>
      </c>
      <c r="I5" s="77" t="str">
        <f>'wp 1'!I5</f>
        <v>1.1.2005</v>
      </c>
    </row>
    <row r="6" spans="1:9" ht="12.75">
      <c r="A6" s="67" t="str">
        <f>'wp 1'!A6</f>
        <v>Workpackages</v>
      </c>
      <c r="B6" t="s">
        <v>108</v>
      </c>
      <c r="C6" s="29" t="str">
        <f>'wp 1'!C6</f>
        <v>5</v>
      </c>
      <c r="D6" s="1"/>
      <c r="E6" s="1"/>
      <c r="F6" s="1"/>
      <c r="G6" s="1"/>
      <c r="H6" s="67" t="str">
        <f>'wp 1'!H6</f>
        <v>End:</v>
      </c>
      <c r="I6" s="77" t="str">
        <f>'wp 1'!I6</f>
        <v>31.1.2.2006</v>
      </c>
    </row>
    <row r="8" spans="1:9" ht="12.75">
      <c r="A8" s="12" t="s">
        <v>2</v>
      </c>
      <c r="B8" s="12" t="s">
        <v>4</v>
      </c>
      <c r="C8" s="12" t="s">
        <v>37</v>
      </c>
      <c r="D8" s="91" t="s">
        <v>61</v>
      </c>
      <c r="E8" s="92"/>
      <c r="F8" s="92"/>
      <c r="G8" s="92"/>
      <c r="H8" s="93"/>
      <c r="I8" s="12"/>
    </row>
    <row r="9" spans="1:9" ht="12.75">
      <c r="A9" s="2"/>
      <c r="B9" s="2"/>
      <c r="C9" s="2"/>
      <c r="D9" s="5">
        <f>'wp 1'!D9</f>
        <v>2004</v>
      </c>
      <c r="E9" s="5">
        <f>'wp 1'!E9</f>
        <v>2005</v>
      </c>
      <c r="F9" s="5">
        <f>'wp 1'!F9</f>
        <v>2006</v>
      </c>
      <c r="G9" s="5">
        <f>'wp 1'!G9</f>
        <v>2007</v>
      </c>
      <c r="H9" s="2" t="s">
        <v>3</v>
      </c>
      <c r="I9" s="2" t="s">
        <v>10</v>
      </c>
    </row>
    <row r="10" spans="1:9" ht="12.75">
      <c r="A10" s="8">
        <f>'wp 1'!A10</f>
        <v>0</v>
      </c>
      <c r="B10" s="8">
        <f>'wp 1'!B10</f>
        <v>0</v>
      </c>
      <c r="C10" s="8">
        <f>'wp 1'!C10</f>
        <v>0</v>
      </c>
      <c r="D10" s="43"/>
      <c r="E10" s="43"/>
      <c r="F10" s="43"/>
      <c r="G10" s="44"/>
      <c r="H10" s="17">
        <f aca="true" t="shared" si="0" ref="H10:H39">SUM(D10:G10)</f>
        <v>0</v>
      </c>
      <c r="I10" s="31" t="e">
        <f aca="true" t="shared" si="1" ref="I10:I29">H10/H$41</f>
        <v>#DIV/0!</v>
      </c>
    </row>
    <row r="11" spans="1:9" ht="12.75">
      <c r="A11" s="9" t="str">
        <f>'wp 1'!A11</f>
        <v>Philips  NL</v>
      </c>
      <c r="B11" s="9" t="str">
        <f>'wp 1'!B11</f>
        <v>bsg</v>
      </c>
      <c r="C11" s="9" t="str">
        <f>'wp 1'!C11</f>
        <v>NLD</v>
      </c>
      <c r="D11" s="45"/>
      <c r="E11" s="45"/>
      <c r="F11" s="45"/>
      <c r="G11" s="45"/>
      <c r="H11" s="16">
        <f t="shared" si="0"/>
        <v>0</v>
      </c>
      <c r="I11" s="32" t="e">
        <f t="shared" si="1"/>
        <v>#DIV/0!</v>
      </c>
    </row>
    <row r="12" spans="1:9" ht="12.75">
      <c r="A12" s="10" t="str">
        <f>'wp 1'!A12</f>
        <v>Thomson</v>
      </c>
      <c r="B12" s="10" t="str">
        <f>'wp 1'!B12</f>
        <v>bsg</v>
      </c>
      <c r="C12" s="10" t="str">
        <f>'wp 1'!C12</f>
        <v>FRA</v>
      </c>
      <c r="D12" s="44"/>
      <c r="E12" s="44"/>
      <c r="F12" s="44"/>
      <c r="G12" s="44"/>
      <c r="H12" s="17">
        <f t="shared" si="0"/>
        <v>0</v>
      </c>
      <c r="I12" s="33" t="e">
        <f t="shared" si="1"/>
        <v>#DIV/0!</v>
      </c>
    </row>
    <row r="13" spans="1:9" ht="12.75">
      <c r="A13" s="9" t="str">
        <f>'wp 1'!A13</f>
        <v>VTT</v>
      </c>
      <c r="B13" s="9" t="str">
        <f>'wp 1'!B13</f>
        <v>res</v>
      </c>
      <c r="C13" s="9" t="str">
        <f>'wp 1'!C13</f>
        <v>FIN</v>
      </c>
      <c r="D13" s="45"/>
      <c r="E13" s="45"/>
      <c r="F13" s="45"/>
      <c r="G13" s="45"/>
      <c r="H13" s="16">
        <f t="shared" si="0"/>
        <v>0</v>
      </c>
      <c r="I13" s="32" t="e">
        <f t="shared" si="1"/>
        <v>#DIV/0!</v>
      </c>
    </row>
    <row r="14" spans="1:9" ht="12.75">
      <c r="A14" s="10" t="str">
        <f>'wp 1'!A14</f>
        <v>Telvent </v>
      </c>
      <c r="B14" s="10" t="str">
        <f>'wp 1'!B14</f>
        <v>ind</v>
      </c>
      <c r="C14" s="10" t="str">
        <f>'wp 1'!C14</f>
        <v>SPA</v>
      </c>
      <c r="D14" s="44"/>
      <c r="E14" s="44"/>
      <c r="F14" s="44"/>
      <c r="G14" s="44"/>
      <c r="H14" s="17">
        <f t="shared" si="0"/>
        <v>0</v>
      </c>
      <c r="I14" s="33" t="e">
        <f t="shared" si="1"/>
        <v>#DIV/0!</v>
      </c>
    </row>
    <row r="15" spans="1:9" ht="12.75">
      <c r="A15" s="9" t="str">
        <f>'wp 1'!A15</f>
        <v>Stoneroos</v>
      </c>
      <c r="B15" s="9" t="str">
        <f>'wp 1'!B15</f>
        <v>sme</v>
      </c>
      <c r="C15" s="9" t="str">
        <f>'wp 1'!C15</f>
        <v>NLD</v>
      </c>
      <c r="D15" s="45"/>
      <c r="E15" s="45"/>
      <c r="F15" s="45"/>
      <c r="G15" s="45"/>
      <c r="H15" s="16">
        <f t="shared" si="0"/>
        <v>0</v>
      </c>
      <c r="I15" s="32" t="e">
        <f t="shared" si="1"/>
        <v>#DIV/0!</v>
      </c>
    </row>
    <row r="16" spans="1:9" ht="12.75">
      <c r="A16" s="10" t="str">
        <f>'wp 1'!A16</f>
        <v>V2_ </v>
      </c>
      <c r="B16" s="10" t="str">
        <f>'wp 1'!B16</f>
        <v>res</v>
      </c>
      <c r="C16" s="10" t="str">
        <f>'wp 1'!C16</f>
        <v>NLD</v>
      </c>
      <c r="D16" s="44"/>
      <c r="E16" s="44"/>
      <c r="F16" s="44"/>
      <c r="G16" s="44"/>
      <c r="H16" s="17">
        <f t="shared" si="0"/>
        <v>0</v>
      </c>
      <c r="I16" s="33" t="e">
        <f t="shared" si="1"/>
        <v>#DIV/0!</v>
      </c>
    </row>
    <row r="17" spans="1:9" ht="12.75">
      <c r="A17" s="9" t="str">
        <f>'wp 1'!A17</f>
        <v>CWI</v>
      </c>
      <c r="B17" s="9" t="str">
        <f>'wp 1'!B17</f>
        <v>res</v>
      </c>
      <c r="C17" s="9" t="str">
        <f>'wp 1'!C17</f>
        <v>NLD</v>
      </c>
      <c r="D17" s="45"/>
      <c r="E17" s="45"/>
      <c r="F17" s="45"/>
      <c r="G17" s="45"/>
      <c r="H17" s="16">
        <f t="shared" si="0"/>
        <v>0</v>
      </c>
      <c r="I17" s="32" t="e">
        <f t="shared" si="1"/>
        <v>#DIV/0!</v>
      </c>
    </row>
    <row r="18" spans="1:9" ht="12.75">
      <c r="A18" s="10" t="str">
        <f>'wp 1'!A18</f>
        <v>IRUTIC</v>
      </c>
      <c r="B18" s="10" t="str">
        <f>'wp 1'!B18</f>
        <v>res</v>
      </c>
      <c r="C18" s="10" t="str">
        <f>'wp 1'!C18</f>
        <v>FRA</v>
      </c>
      <c r="D18" s="44"/>
      <c r="E18" s="44"/>
      <c r="F18" s="44"/>
      <c r="G18" s="44"/>
      <c r="H18" s="17">
        <f t="shared" si="0"/>
        <v>0</v>
      </c>
      <c r="I18" s="33" t="e">
        <f t="shared" si="1"/>
        <v>#DIV/0!</v>
      </c>
    </row>
    <row r="19" spans="1:9" ht="12.75">
      <c r="A19" s="9" t="str">
        <f>'wp 1'!A19</f>
        <v>ETRI</v>
      </c>
      <c r="B19" s="9" t="str">
        <f>'wp 1'!B19</f>
        <v>ind</v>
      </c>
      <c r="C19" s="9" t="str">
        <f>'wp 1'!C19</f>
        <v>KOR</v>
      </c>
      <c r="D19" s="45"/>
      <c r="E19" s="45"/>
      <c r="F19" s="45"/>
      <c r="G19" s="45"/>
      <c r="H19" s="16">
        <f t="shared" si="0"/>
        <v>0</v>
      </c>
      <c r="I19" s="32" t="e">
        <f t="shared" si="1"/>
        <v>#DIV/0!</v>
      </c>
    </row>
    <row r="20" spans="1:9" ht="12.75">
      <c r="A20" s="10" t="str">
        <f>'wp 1'!A20</f>
        <v>Cardinal </v>
      </c>
      <c r="B20" s="10" t="str">
        <f>'wp 1'!B20</f>
        <v>sme</v>
      </c>
      <c r="C20" s="10" t="str">
        <f>'wp 1'!C20</f>
        <v>FIN</v>
      </c>
      <c r="D20" s="44"/>
      <c r="E20" s="44"/>
      <c r="F20" s="44"/>
      <c r="G20" s="44"/>
      <c r="H20" s="17">
        <f t="shared" si="0"/>
        <v>0</v>
      </c>
      <c r="I20" s="33" t="e">
        <f t="shared" si="1"/>
        <v>#DIV/0!</v>
      </c>
    </row>
    <row r="21" spans="1:9" ht="12.75">
      <c r="A21" s="9" t="str">
        <f>'wp 1'!A21</f>
        <v>Prewise Oy</v>
      </c>
      <c r="B21" s="9" t="str">
        <f>'wp 1'!B21</f>
        <v>sme</v>
      </c>
      <c r="C21" s="9" t="str">
        <f>'wp 1'!C21</f>
        <v>FIN</v>
      </c>
      <c r="D21" s="45"/>
      <c r="E21" s="45"/>
      <c r="F21" s="45"/>
      <c r="G21" s="45"/>
      <c r="H21" s="16">
        <f t="shared" si="0"/>
        <v>0</v>
      </c>
      <c r="I21" s="32" t="e">
        <f t="shared" si="1"/>
        <v>#DIV/0!</v>
      </c>
    </row>
    <row r="22" spans="1:9" ht="12.75">
      <c r="A22" s="10" t="str">
        <f>'wp 1'!A22</f>
        <v>UPM</v>
      </c>
      <c r="B22" s="10" t="str">
        <f>'wp 1'!B22</f>
        <v>Res</v>
      </c>
      <c r="C22" s="10" t="str">
        <f>'wp 1'!C22</f>
        <v>SPA</v>
      </c>
      <c r="D22" s="44"/>
      <c r="E22" s="44"/>
      <c r="F22" s="44"/>
      <c r="G22" s="44"/>
      <c r="H22" s="17">
        <f t="shared" si="0"/>
        <v>0</v>
      </c>
      <c r="I22" s="33" t="e">
        <f t="shared" si="1"/>
        <v>#DIV/0!</v>
      </c>
    </row>
    <row r="23" spans="1:9" ht="12.75">
      <c r="A23" s="9" t="str">
        <f>'wp 1'!A23</f>
        <v>Saint Thomas</v>
      </c>
      <c r="B23" s="9" t="str">
        <f>'wp 1'!B23</f>
        <v>sme</v>
      </c>
      <c r="C23" s="9" t="str">
        <f>'wp 1'!C23</f>
        <v>FRA</v>
      </c>
      <c r="D23" s="45"/>
      <c r="E23" s="45"/>
      <c r="F23" s="45"/>
      <c r="G23" s="45"/>
      <c r="H23" s="16">
        <f t="shared" si="0"/>
        <v>0</v>
      </c>
      <c r="I23" s="32" t="e">
        <f t="shared" si="1"/>
        <v>#DIV/0!</v>
      </c>
    </row>
    <row r="24" spans="1:9" ht="12.75">
      <c r="A24" s="10" t="str">
        <f>'wp 1'!A24</f>
        <v>CRP Henri Tudor </v>
      </c>
      <c r="B24" s="10" t="str">
        <f>'wp 1'!B24</f>
        <v>res</v>
      </c>
      <c r="C24" s="10" t="str">
        <f>'wp 1'!C24</f>
        <v>LUX</v>
      </c>
      <c r="D24" s="44"/>
      <c r="E24" s="44"/>
      <c r="F24" s="44"/>
      <c r="G24" s="44"/>
      <c r="H24" s="17">
        <f t="shared" si="0"/>
        <v>0</v>
      </c>
      <c r="I24" s="33" t="e">
        <f t="shared" si="1"/>
        <v>#DIV/0!</v>
      </c>
    </row>
    <row r="25" spans="1:9" ht="12.75">
      <c r="A25" s="9" t="str">
        <f>'wp 1'!A25</f>
        <v>INRIA/Loria </v>
      </c>
      <c r="B25" s="9" t="str">
        <f>'wp 1'!B25</f>
        <v>res</v>
      </c>
      <c r="C25" s="9" t="str">
        <f>'wp 1'!C25</f>
        <v>FRA</v>
      </c>
      <c r="D25" s="45"/>
      <c r="E25" s="45"/>
      <c r="F25" s="45"/>
      <c r="G25" s="45"/>
      <c r="H25" s="16">
        <f t="shared" si="0"/>
        <v>0</v>
      </c>
      <c r="I25" s="32" t="e">
        <f t="shared" si="1"/>
        <v>#DIV/0!</v>
      </c>
    </row>
    <row r="26" spans="1:9" ht="12.75">
      <c r="A26" s="10" t="str">
        <f>'wp 1'!A26</f>
        <v>ARTEMIS </v>
      </c>
      <c r="B26" s="10" t="str">
        <f>'wp 1'!B26</f>
        <v>res</v>
      </c>
      <c r="C26" s="10" t="str">
        <f>'wp 1'!C26</f>
        <v>FRA</v>
      </c>
      <c r="D26" s="44"/>
      <c r="E26" s="44"/>
      <c r="F26" s="44"/>
      <c r="G26" s="44"/>
      <c r="H26" s="17">
        <f t="shared" si="0"/>
        <v>0</v>
      </c>
      <c r="I26" s="33" t="e">
        <f t="shared" si="1"/>
        <v>#DIV/0!</v>
      </c>
    </row>
    <row r="27" spans="1:9" ht="12.75">
      <c r="A27" s="9" t="str">
        <f>'wp 1'!A27</f>
        <v>TUE</v>
      </c>
      <c r="B27" s="9" t="str">
        <f>'wp 1'!B27</f>
        <v>res</v>
      </c>
      <c r="C27" s="9" t="str">
        <f>'wp 1'!C27</f>
        <v>NLD</v>
      </c>
      <c r="D27" s="45"/>
      <c r="E27" s="45"/>
      <c r="F27" s="45"/>
      <c r="G27" s="45"/>
      <c r="H27" s="16">
        <f t="shared" si="0"/>
        <v>0</v>
      </c>
      <c r="I27" s="32" t="e">
        <f t="shared" si="1"/>
        <v>#DIV/0!</v>
      </c>
    </row>
    <row r="28" spans="1:9" ht="12.75">
      <c r="A28" s="10" t="str">
        <f>'wp 1'!A28</f>
        <v>CharToon</v>
      </c>
      <c r="B28" s="10" t="str">
        <f>'wp 1'!B28</f>
        <v>sme</v>
      </c>
      <c r="C28" s="10" t="str">
        <f>'wp 1'!C28</f>
        <v>NLD</v>
      </c>
      <c r="D28" s="44"/>
      <c r="E28" s="44"/>
      <c r="F28" s="44"/>
      <c r="G28" s="44"/>
      <c r="H28" s="17">
        <f t="shared" si="0"/>
        <v>0</v>
      </c>
      <c r="I28" s="33" t="e">
        <f t="shared" si="1"/>
        <v>#DIV/0!</v>
      </c>
    </row>
    <row r="29" spans="1:9" ht="12.75">
      <c r="A29" s="9" t="str">
        <f>'wp 1'!A29</f>
        <v>Jutel Oy</v>
      </c>
      <c r="B29" s="9" t="str">
        <f>'wp 1'!B29</f>
        <v>sme</v>
      </c>
      <c r="C29" s="9" t="str">
        <f>'wp 1'!C29</f>
        <v>FIN</v>
      </c>
      <c r="D29" s="45"/>
      <c r="E29" s="45"/>
      <c r="F29" s="45"/>
      <c r="G29" s="45"/>
      <c r="H29" s="16">
        <f t="shared" si="0"/>
        <v>0</v>
      </c>
      <c r="I29" s="32" t="e">
        <f t="shared" si="1"/>
        <v>#DIV/0!</v>
      </c>
    </row>
    <row r="30" spans="1:9" ht="12.75">
      <c r="A30" s="10" t="str">
        <f>'wp 1'!A30</f>
        <v>UVIGO</v>
      </c>
      <c r="B30" s="10" t="str">
        <f>'wp 1'!B30</f>
        <v>res</v>
      </c>
      <c r="C30" s="10" t="str">
        <f>'wp 1'!C30</f>
        <v>SPA</v>
      </c>
      <c r="D30" s="44"/>
      <c r="E30" s="44"/>
      <c r="F30" s="44"/>
      <c r="G30" s="44"/>
      <c r="H30" s="17">
        <f t="shared" si="0"/>
        <v>0</v>
      </c>
      <c r="I30" s="33" t="e">
        <f aca="true" t="shared" si="2" ref="I30:I40">H30/H$41</f>
        <v>#DIV/0!</v>
      </c>
    </row>
    <row r="31" spans="1:9" ht="12.75">
      <c r="A31" s="9">
        <f>'wp 1'!A31</f>
        <v>0</v>
      </c>
      <c r="B31" s="9">
        <f>'wp 1'!B31</f>
        <v>0</v>
      </c>
      <c r="C31" s="9">
        <f>'wp 1'!C31</f>
        <v>0</v>
      </c>
      <c r="D31" s="45"/>
      <c r="E31" s="45"/>
      <c r="F31" s="45"/>
      <c r="G31" s="45"/>
      <c r="H31" s="16">
        <f t="shared" si="0"/>
        <v>0</v>
      </c>
      <c r="I31" s="32" t="e">
        <f t="shared" si="2"/>
        <v>#DIV/0!</v>
      </c>
    </row>
    <row r="32" spans="1:9" ht="12.75">
      <c r="A32" s="10">
        <f>'wp 1'!A32</f>
        <v>0</v>
      </c>
      <c r="B32" s="10">
        <f>'wp 1'!B32</f>
        <v>0</v>
      </c>
      <c r="C32" s="10">
        <f>'wp 1'!C32</f>
        <v>0</v>
      </c>
      <c r="D32" s="44"/>
      <c r="E32" s="44"/>
      <c r="F32" s="44"/>
      <c r="G32" s="44"/>
      <c r="H32" s="17">
        <f t="shared" si="0"/>
        <v>0</v>
      </c>
      <c r="I32" s="33" t="e">
        <f t="shared" si="2"/>
        <v>#DIV/0!</v>
      </c>
    </row>
    <row r="33" spans="1:9" ht="12.75">
      <c r="A33" s="9">
        <f>'wp 1'!A33</f>
        <v>0</v>
      </c>
      <c r="B33" s="9">
        <f>'wp 1'!B33</f>
        <v>0</v>
      </c>
      <c r="C33" s="9">
        <f>'wp 1'!C33</f>
        <v>0</v>
      </c>
      <c r="D33" s="45"/>
      <c r="E33" s="45"/>
      <c r="F33" s="45"/>
      <c r="G33" s="45"/>
      <c r="H33" s="16">
        <f t="shared" si="0"/>
        <v>0</v>
      </c>
      <c r="I33" s="32" t="e">
        <f t="shared" si="2"/>
        <v>#DIV/0!</v>
      </c>
    </row>
    <row r="34" spans="1:9" ht="12.75">
      <c r="A34" s="10">
        <f>'wp 1'!A34</f>
        <v>0</v>
      </c>
      <c r="B34" s="10">
        <f>'wp 1'!B34</f>
        <v>0</v>
      </c>
      <c r="C34" s="10">
        <f>'wp 1'!C34</f>
        <v>0</v>
      </c>
      <c r="D34" s="44"/>
      <c r="E34" s="44"/>
      <c r="F34" s="44"/>
      <c r="G34" s="44"/>
      <c r="H34" s="17">
        <f t="shared" si="0"/>
        <v>0</v>
      </c>
      <c r="I34" s="33" t="e">
        <f t="shared" si="2"/>
        <v>#DIV/0!</v>
      </c>
    </row>
    <row r="35" spans="1:9" ht="12.75">
      <c r="A35" s="9">
        <f>'wp 1'!A35</f>
        <v>0</v>
      </c>
      <c r="B35" s="9">
        <f>'wp 1'!B35</f>
        <v>0</v>
      </c>
      <c r="C35" s="9">
        <f>'wp 1'!C35</f>
        <v>0</v>
      </c>
      <c r="D35" s="45"/>
      <c r="E35" s="45"/>
      <c r="F35" s="45"/>
      <c r="G35" s="45"/>
      <c r="H35" s="16">
        <f t="shared" si="0"/>
        <v>0</v>
      </c>
      <c r="I35" s="32" t="e">
        <f t="shared" si="2"/>
        <v>#DIV/0!</v>
      </c>
    </row>
    <row r="36" spans="1:9" ht="12.75">
      <c r="A36" s="10">
        <f>'wp 1'!A36</f>
        <v>0</v>
      </c>
      <c r="B36" s="10">
        <f>'wp 1'!B36</f>
        <v>0</v>
      </c>
      <c r="C36" s="10">
        <f>'wp 1'!C36</f>
        <v>0</v>
      </c>
      <c r="D36" s="44"/>
      <c r="E36" s="44"/>
      <c r="F36" s="44"/>
      <c r="G36" s="44"/>
      <c r="H36" s="17">
        <f>SUM(D36:G36)</f>
        <v>0</v>
      </c>
      <c r="I36" s="33" t="e">
        <f t="shared" si="2"/>
        <v>#DIV/0!</v>
      </c>
    </row>
    <row r="37" spans="1:9" ht="12.75">
      <c r="A37" s="9">
        <f>'wp 1'!A37</f>
        <v>0</v>
      </c>
      <c r="B37" s="9">
        <f>'wp 1'!B37</f>
        <v>0</v>
      </c>
      <c r="C37" s="9">
        <f>'wp 1'!C37</f>
        <v>0</v>
      </c>
      <c r="D37" s="45"/>
      <c r="E37" s="45"/>
      <c r="F37" s="45"/>
      <c r="G37" s="45"/>
      <c r="H37" s="16">
        <f>SUM(D37:G37)</f>
        <v>0</v>
      </c>
      <c r="I37" s="32" t="e">
        <f t="shared" si="2"/>
        <v>#DIV/0!</v>
      </c>
    </row>
    <row r="38" spans="1:9" ht="12.75">
      <c r="A38" s="10">
        <f>'wp 1'!A38</f>
        <v>0</v>
      </c>
      <c r="B38" s="10">
        <f>'wp 1'!B38</f>
        <v>0</v>
      </c>
      <c r="C38" s="10">
        <f>'wp 1'!C38</f>
        <v>0</v>
      </c>
      <c r="D38" s="44"/>
      <c r="E38" s="44"/>
      <c r="F38" s="44"/>
      <c r="G38" s="44"/>
      <c r="H38" s="17">
        <f t="shared" si="0"/>
        <v>0</v>
      </c>
      <c r="I38" s="33" t="e">
        <f t="shared" si="2"/>
        <v>#DIV/0!</v>
      </c>
    </row>
    <row r="39" spans="1:9" ht="12.75">
      <c r="A39" s="9">
        <f>'wp 1'!A39</f>
        <v>0</v>
      </c>
      <c r="B39" s="9">
        <f>'wp 1'!B39</f>
        <v>0</v>
      </c>
      <c r="C39" s="9">
        <f>'wp 1'!C39</f>
        <v>0</v>
      </c>
      <c r="D39" s="45"/>
      <c r="E39" s="45"/>
      <c r="F39" s="45"/>
      <c r="G39" s="45"/>
      <c r="H39" s="16">
        <f t="shared" si="0"/>
        <v>0</v>
      </c>
      <c r="I39" s="32" t="e">
        <f t="shared" si="2"/>
        <v>#DIV/0!</v>
      </c>
    </row>
    <row r="40" spans="1:9" ht="12.75">
      <c r="A40" s="10">
        <f>'wp 1'!A40</f>
        <v>0</v>
      </c>
      <c r="B40" s="10">
        <f>'wp 1'!B40</f>
        <v>0</v>
      </c>
      <c r="C40" s="10">
        <f>'wp 1'!C40</f>
        <v>0</v>
      </c>
      <c r="D40" s="44"/>
      <c r="E40" s="44"/>
      <c r="F40" s="44"/>
      <c r="G40" s="44"/>
      <c r="H40" s="17">
        <f>SUM(D40:G40)</f>
        <v>0</v>
      </c>
      <c r="I40" s="33" t="e">
        <f t="shared" si="2"/>
        <v>#DIV/0!</v>
      </c>
    </row>
    <row r="41" spans="1:9" ht="12.75">
      <c r="A41" s="2" t="s">
        <v>3</v>
      </c>
      <c r="B41" s="14"/>
      <c r="C41" s="2"/>
      <c r="D41" s="24">
        <f>SUM(D10:D40)</f>
        <v>0</v>
      </c>
      <c r="E41" s="24">
        <f>SUM(E10:E40)</f>
        <v>0</v>
      </c>
      <c r="F41" s="24">
        <f>SUM(F10:F40)</f>
        <v>0</v>
      </c>
      <c r="G41" s="24">
        <f>SUM(G10:G40)</f>
        <v>0</v>
      </c>
      <c r="H41" s="24">
        <f>SUM(H10:H40)</f>
        <v>0</v>
      </c>
      <c r="I41" s="19" t="e">
        <f>SUM(I10:I39)</f>
        <v>#DIV/0!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20.7109375" style="49" customWidth="1"/>
    <col min="2" max="2" width="6.28125" style="49" customWidth="1"/>
    <col min="3" max="3" width="9.140625" style="49" customWidth="1"/>
    <col min="4" max="8" width="7.140625" style="49" customWidth="1"/>
    <col min="9" max="9" width="8.8515625" style="49" customWidth="1"/>
    <col min="10" max="16384" width="9.140625" style="49" customWidth="1"/>
  </cols>
  <sheetData>
    <row r="1" ht="12.75">
      <c r="A1" s="48" t="s">
        <v>63</v>
      </c>
    </row>
    <row r="3" spans="1:9" ht="12.75">
      <c r="A3" s="79" t="str">
        <f>'wp 1'!A3</f>
        <v>Project #</v>
      </c>
      <c r="B3" s="80" t="str">
        <f>'wp 1'!B3</f>
        <v>(to be filled by ITEA)</v>
      </c>
      <c r="C3" s="50"/>
      <c r="D3" s="50"/>
      <c r="E3" s="50"/>
      <c r="F3" s="50"/>
      <c r="G3" s="50"/>
      <c r="H3" s="79" t="str">
        <f>'wp 1'!H3</f>
        <v>PL:</v>
      </c>
      <c r="I3" s="80" t="str">
        <f>'wp 1'!I3</f>
        <v>Keith Baker</v>
      </c>
    </row>
    <row r="4" spans="1:9" ht="12.75">
      <c r="A4" s="79" t="str">
        <f>'wp 1'!A4</f>
        <v>Name</v>
      </c>
      <c r="B4" s="80" t="str">
        <f>'wp 1'!B4</f>
        <v>Passepartout</v>
      </c>
      <c r="C4" s="50"/>
      <c r="D4" s="50"/>
      <c r="E4" s="50"/>
      <c r="F4" s="50"/>
      <c r="G4" s="50"/>
      <c r="H4" s="79"/>
      <c r="I4" s="80" t="str">
        <f>'wp 1'!I4</f>
        <v>Philips (NL)</v>
      </c>
    </row>
    <row r="5" spans="1:9" ht="12.75">
      <c r="A5" s="79"/>
      <c r="B5" s="80" t="str">
        <f>'wp 1'!B5</f>
        <v>Next Step in MPEG4/7 Exploitation</v>
      </c>
      <c r="C5" s="50"/>
      <c r="D5" s="50"/>
      <c r="E5" s="50"/>
      <c r="F5" s="50"/>
      <c r="G5" s="50"/>
      <c r="H5" s="79" t="str">
        <f>'wp 1'!H5</f>
        <v>Start:</v>
      </c>
      <c r="I5" s="81" t="str">
        <f>'wp 1'!I5</f>
        <v>1.1.2005</v>
      </c>
    </row>
    <row r="6" spans="1:9" ht="12.75">
      <c r="A6" s="79" t="str">
        <f>'wp 1'!A6</f>
        <v>Workpackages</v>
      </c>
      <c r="B6" s="49" t="s">
        <v>101</v>
      </c>
      <c r="C6" s="80" t="str">
        <f>'wp 1'!C6</f>
        <v>5</v>
      </c>
      <c r="D6" s="50"/>
      <c r="E6" s="50"/>
      <c r="F6" s="50"/>
      <c r="G6" s="50"/>
      <c r="H6" s="79" t="str">
        <f>'wp 1'!H6</f>
        <v>End:</v>
      </c>
      <c r="I6" s="81" t="str">
        <f>'wp 1'!I6</f>
        <v>31.1.2.2006</v>
      </c>
    </row>
    <row r="8" spans="1:9" ht="12.75">
      <c r="A8" s="51" t="s">
        <v>2</v>
      </c>
      <c r="B8" s="51" t="s">
        <v>4</v>
      </c>
      <c r="C8" s="51" t="s">
        <v>37</v>
      </c>
      <c r="D8" s="90" t="s">
        <v>61</v>
      </c>
      <c r="E8" s="90"/>
      <c r="F8" s="90"/>
      <c r="G8" s="90"/>
      <c r="H8" s="90"/>
      <c r="I8" s="51"/>
    </row>
    <row r="9" spans="1:9" ht="12.75">
      <c r="A9" s="52"/>
      <c r="B9" s="52"/>
      <c r="C9" s="52"/>
      <c r="D9" s="53">
        <f>'wp 1'!D9</f>
        <v>2004</v>
      </c>
      <c r="E9" s="53">
        <f>'wp 1'!E9</f>
        <v>2005</v>
      </c>
      <c r="F9" s="53">
        <f>'wp 1'!F9</f>
        <v>2006</v>
      </c>
      <c r="G9" s="53">
        <f>'wp 1'!G9</f>
        <v>2007</v>
      </c>
      <c r="H9" s="52" t="s">
        <v>3</v>
      </c>
      <c r="I9" s="52" t="s">
        <v>10</v>
      </c>
    </row>
    <row r="10" spans="1:9" ht="12.75">
      <c r="A10" s="54">
        <f>'wp 1'!A10</f>
        <v>0</v>
      </c>
      <c r="B10" s="54">
        <f>'wp 1'!B10</f>
        <v>0</v>
      </c>
      <c r="C10" s="54">
        <f>'wp 1'!C10</f>
        <v>0</v>
      </c>
      <c r="D10" s="43"/>
      <c r="E10" s="43"/>
      <c r="F10" s="43"/>
      <c r="G10" s="44"/>
      <c r="H10" s="55">
        <f aca="true" t="shared" si="0" ref="H10:H39">SUM(D10:G10)</f>
        <v>0</v>
      </c>
      <c r="I10" s="56" t="e">
        <f aca="true" t="shared" si="1" ref="I10:I29">H10/H$41</f>
        <v>#DIV/0!</v>
      </c>
    </row>
    <row r="11" spans="1:9" ht="12.75">
      <c r="A11" s="57" t="str">
        <f>'wp 1'!A11</f>
        <v>Philips  NL</v>
      </c>
      <c r="B11" s="57" t="str">
        <f>'wp 1'!B11</f>
        <v>bsg</v>
      </c>
      <c r="C11" s="57" t="str">
        <f>'wp 1'!C11</f>
        <v>NLD</v>
      </c>
      <c r="D11" s="45"/>
      <c r="E11" s="45"/>
      <c r="F11" s="45"/>
      <c r="G11" s="45"/>
      <c r="H11" s="58">
        <f t="shared" si="0"/>
        <v>0</v>
      </c>
      <c r="I11" s="59" t="e">
        <f t="shared" si="1"/>
        <v>#DIV/0!</v>
      </c>
    </row>
    <row r="12" spans="1:9" ht="12.75">
      <c r="A12" s="60" t="str">
        <f>'wp 1'!A12</f>
        <v>Thomson</v>
      </c>
      <c r="B12" s="60" t="str">
        <f>'wp 1'!B12</f>
        <v>bsg</v>
      </c>
      <c r="C12" s="60" t="str">
        <f>'wp 1'!C12</f>
        <v>FRA</v>
      </c>
      <c r="D12" s="44"/>
      <c r="E12" s="44"/>
      <c r="F12" s="44"/>
      <c r="G12" s="44"/>
      <c r="H12" s="55">
        <f t="shared" si="0"/>
        <v>0</v>
      </c>
      <c r="I12" s="61" t="e">
        <f t="shared" si="1"/>
        <v>#DIV/0!</v>
      </c>
    </row>
    <row r="13" spans="1:9" ht="12.75">
      <c r="A13" s="57" t="str">
        <f>'wp 1'!A13</f>
        <v>VTT</v>
      </c>
      <c r="B13" s="57" t="str">
        <f>'wp 1'!B13</f>
        <v>res</v>
      </c>
      <c r="C13" s="57" t="str">
        <f>'wp 1'!C13</f>
        <v>FIN</v>
      </c>
      <c r="D13" s="45"/>
      <c r="E13" s="45"/>
      <c r="F13" s="45"/>
      <c r="G13" s="45"/>
      <c r="H13" s="58">
        <f t="shared" si="0"/>
        <v>0</v>
      </c>
      <c r="I13" s="59" t="e">
        <f t="shared" si="1"/>
        <v>#DIV/0!</v>
      </c>
    </row>
    <row r="14" spans="1:9" ht="12.75">
      <c r="A14" s="60" t="str">
        <f>'wp 1'!A14</f>
        <v>Telvent </v>
      </c>
      <c r="B14" s="60" t="str">
        <f>'wp 1'!B14</f>
        <v>ind</v>
      </c>
      <c r="C14" s="60" t="str">
        <f>'wp 1'!C14</f>
        <v>SPA</v>
      </c>
      <c r="D14" s="44"/>
      <c r="E14" s="44"/>
      <c r="F14" s="44"/>
      <c r="G14" s="44"/>
      <c r="H14" s="55">
        <f t="shared" si="0"/>
        <v>0</v>
      </c>
      <c r="I14" s="61" t="e">
        <f t="shared" si="1"/>
        <v>#DIV/0!</v>
      </c>
    </row>
    <row r="15" spans="1:9" ht="12.75">
      <c r="A15" s="57" t="str">
        <f>'wp 1'!A15</f>
        <v>Stoneroos</v>
      </c>
      <c r="B15" s="57" t="str">
        <f>'wp 1'!B15</f>
        <v>sme</v>
      </c>
      <c r="C15" s="57" t="str">
        <f>'wp 1'!C15</f>
        <v>NLD</v>
      </c>
      <c r="D15" s="45"/>
      <c r="E15" s="45"/>
      <c r="F15" s="45"/>
      <c r="G15" s="45"/>
      <c r="H15" s="58">
        <f t="shared" si="0"/>
        <v>0</v>
      </c>
      <c r="I15" s="59" t="e">
        <f t="shared" si="1"/>
        <v>#DIV/0!</v>
      </c>
    </row>
    <row r="16" spans="1:9" ht="12.75">
      <c r="A16" s="60" t="str">
        <f>'wp 1'!A16</f>
        <v>V2_ </v>
      </c>
      <c r="B16" s="60" t="str">
        <f>'wp 1'!B16</f>
        <v>res</v>
      </c>
      <c r="C16" s="60" t="str">
        <f>'wp 1'!C16</f>
        <v>NLD</v>
      </c>
      <c r="D16" s="44"/>
      <c r="E16" s="44"/>
      <c r="F16" s="44"/>
      <c r="G16" s="44"/>
      <c r="H16" s="55">
        <f t="shared" si="0"/>
        <v>0</v>
      </c>
      <c r="I16" s="61" t="e">
        <f t="shared" si="1"/>
        <v>#DIV/0!</v>
      </c>
    </row>
    <row r="17" spans="1:9" ht="12.75">
      <c r="A17" s="57" t="str">
        <f>'wp 1'!A17</f>
        <v>CWI</v>
      </c>
      <c r="B17" s="57" t="str">
        <f>'wp 1'!B17</f>
        <v>res</v>
      </c>
      <c r="C17" s="57" t="str">
        <f>'wp 1'!C17</f>
        <v>NLD</v>
      </c>
      <c r="D17" s="45"/>
      <c r="E17" s="45"/>
      <c r="F17" s="45"/>
      <c r="G17" s="45"/>
      <c r="H17" s="58">
        <f t="shared" si="0"/>
        <v>0</v>
      </c>
      <c r="I17" s="59" t="e">
        <f t="shared" si="1"/>
        <v>#DIV/0!</v>
      </c>
    </row>
    <row r="18" spans="1:9" ht="12.75">
      <c r="A18" s="60" t="str">
        <f>'wp 1'!A18</f>
        <v>IRUTIC</v>
      </c>
      <c r="B18" s="60" t="str">
        <f>'wp 1'!B18</f>
        <v>res</v>
      </c>
      <c r="C18" s="60" t="str">
        <f>'wp 1'!C18</f>
        <v>FRA</v>
      </c>
      <c r="D18" s="44"/>
      <c r="E18" s="44"/>
      <c r="F18" s="44"/>
      <c r="G18" s="44"/>
      <c r="H18" s="55">
        <f t="shared" si="0"/>
        <v>0</v>
      </c>
      <c r="I18" s="61" t="e">
        <f t="shared" si="1"/>
        <v>#DIV/0!</v>
      </c>
    </row>
    <row r="19" spans="1:9" ht="12.75">
      <c r="A19" s="57" t="str">
        <f>'wp 1'!A19</f>
        <v>ETRI</v>
      </c>
      <c r="B19" s="57" t="str">
        <f>'wp 1'!B19</f>
        <v>ind</v>
      </c>
      <c r="C19" s="57" t="str">
        <f>'wp 1'!C19</f>
        <v>KOR</v>
      </c>
      <c r="D19" s="45"/>
      <c r="E19" s="45"/>
      <c r="F19" s="45"/>
      <c r="G19" s="45"/>
      <c r="H19" s="58">
        <f t="shared" si="0"/>
        <v>0</v>
      </c>
      <c r="I19" s="59" t="e">
        <f t="shared" si="1"/>
        <v>#DIV/0!</v>
      </c>
    </row>
    <row r="20" spans="1:9" ht="12.75">
      <c r="A20" s="60" t="str">
        <f>'wp 1'!A20</f>
        <v>Cardinal </v>
      </c>
      <c r="B20" s="60" t="str">
        <f>'wp 1'!B20</f>
        <v>sme</v>
      </c>
      <c r="C20" s="60" t="str">
        <f>'wp 1'!C20</f>
        <v>FIN</v>
      </c>
      <c r="D20" s="44"/>
      <c r="E20" s="44"/>
      <c r="F20" s="44"/>
      <c r="G20" s="44"/>
      <c r="H20" s="55">
        <f t="shared" si="0"/>
        <v>0</v>
      </c>
      <c r="I20" s="61" t="e">
        <f t="shared" si="1"/>
        <v>#DIV/0!</v>
      </c>
    </row>
    <row r="21" spans="1:9" ht="12.75">
      <c r="A21" s="57" t="str">
        <f>'wp 1'!A21</f>
        <v>Prewise Oy</v>
      </c>
      <c r="B21" s="57" t="str">
        <f>'wp 1'!B21</f>
        <v>sme</v>
      </c>
      <c r="C21" s="57" t="str">
        <f>'wp 1'!C21</f>
        <v>FIN</v>
      </c>
      <c r="D21" s="45"/>
      <c r="E21" s="45"/>
      <c r="F21" s="45"/>
      <c r="G21" s="45"/>
      <c r="H21" s="58">
        <f t="shared" si="0"/>
        <v>0</v>
      </c>
      <c r="I21" s="59" t="e">
        <f t="shared" si="1"/>
        <v>#DIV/0!</v>
      </c>
    </row>
    <row r="22" spans="1:9" ht="12.75">
      <c r="A22" s="60" t="str">
        <f>'wp 1'!A22</f>
        <v>UPM</v>
      </c>
      <c r="B22" s="60" t="str">
        <f>'wp 1'!B22</f>
        <v>Res</v>
      </c>
      <c r="C22" s="60" t="str">
        <f>'wp 1'!C22</f>
        <v>SPA</v>
      </c>
      <c r="D22" s="44"/>
      <c r="E22" s="44"/>
      <c r="F22" s="44"/>
      <c r="G22" s="44"/>
      <c r="H22" s="55">
        <f t="shared" si="0"/>
        <v>0</v>
      </c>
      <c r="I22" s="61" t="e">
        <f t="shared" si="1"/>
        <v>#DIV/0!</v>
      </c>
    </row>
    <row r="23" spans="1:9" ht="12.75">
      <c r="A23" s="57" t="str">
        <f>'wp 1'!A23</f>
        <v>Saint Thomas</v>
      </c>
      <c r="B23" s="57" t="str">
        <f>'wp 1'!B23</f>
        <v>sme</v>
      </c>
      <c r="C23" s="57" t="str">
        <f>'wp 1'!C23</f>
        <v>FRA</v>
      </c>
      <c r="D23" s="45"/>
      <c r="E23" s="45"/>
      <c r="F23" s="45"/>
      <c r="G23" s="45"/>
      <c r="H23" s="58">
        <f t="shared" si="0"/>
        <v>0</v>
      </c>
      <c r="I23" s="59" t="e">
        <f t="shared" si="1"/>
        <v>#DIV/0!</v>
      </c>
    </row>
    <row r="24" spans="1:9" ht="12.75">
      <c r="A24" s="60" t="str">
        <f>'wp 1'!A24</f>
        <v>CRP Henri Tudor </v>
      </c>
      <c r="B24" s="60" t="str">
        <f>'wp 1'!B24</f>
        <v>res</v>
      </c>
      <c r="C24" s="60" t="str">
        <f>'wp 1'!C24</f>
        <v>LUX</v>
      </c>
      <c r="D24" s="44"/>
      <c r="E24" s="44"/>
      <c r="F24" s="44"/>
      <c r="G24" s="44"/>
      <c r="H24" s="55">
        <f t="shared" si="0"/>
        <v>0</v>
      </c>
      <c r="I24" s="61" t="e">
        <f t="shared" si="1"/>
        <v>#DIV/0!</v>
      </c>
    </row>
    <row r="25" spans="1:9" ht="12.75">
      <c r="A25" s="57" t="str">
        <f>'wp 1'!A25</f>
        <v>INRIA/Loria </v>
      </c>
      <c r="B25" s="57" t="str">
        <f>'wp 1'!B25</f>
        <v>res</v>
      </c>
      <c r="C25" s="57" t="str">
        <f>'wp 1'!C25</f>
        <v>FRA</v>
      </c>
      <c r="D25" s="45"/>
      <c r="E25" s="45"/>
      <c r="F25" s="45"/>
      <c r="G25" s="45"/>
      <c r="H25" s="58">
        <f t="shared" si="0"/>
        <v>0</v>
      </c>
      <c r="I25" s="59" t="e">
        <f t="shared" si="1"/>
        <v>#DIV/0!</v>
      </c>
    </row>
    <row r="26" spans="1:9" ht="12.75">
      <c r="A26" s="60" t="str">
        <f>'wp 1'!A26</f>
        <v>ARTEMIS </v>
      </c>
      <c r="B26" s="60" t="str">
        <f>'wp 1'!B26</f>
        <v>res</v>
      </c>
      <c r="C26" s="60" t="str">
        <f>'wp 1'!C26</f>
        <v>FRA</v>
      </c>
      <c r="D26" s="44"/>
      <c r="E26" s="44"/>
      <c r="F26" s="44"/>
      <c r="G26" s="44"/>
      <c r="H26" s="55">
        <f t="shared" si="0"/>
        <v>0</v>
      </c>
      <c r="I26" s="61" t="e">
        <f t="shared" si="1"/>
        <v>#DIV/0!</v>
      </c>
    </row>
    <row r="27" spans="1:9" ht="12.75">
      <c r="A27" s="57" t="str">
        <f>'wp 1'!A27</f>
        <v>TUE</v>
      </c>
      <c r="B27" s="57" t="str">
        <f>'wp 1'!B27</f>
        <v>res</v>
      </c>
      <c r="C27" s="57" t="str">
        <f>'wp 1'!C27</f>
        <v>NLD</v>
      </c>
      <c r="D27" s="45"/>
      <c r="E27" s="45"/>
      <c r="F27" s="45"/>
      <c r="G27" s="45"/>
      <c r="H27" s="58">
        <f t="shared" si="0"/>
        <v>0</v>
      </c>
      <c r="I27" s="59" t="e">
        <f t="shared" si="1"/>
        <v>#DIV/0!</v>
      </c>
    </row>
    <row r="28" spans="1:9" ht="12.75">
      <c r="A28" s="60" t="str">
        <f>'wp 1'!A28</f>
        <v>CharToon</v>
      </c>
      <c r="B28" s="60" t="str">
        <f>'wp 1'!B28</f>
        <v>sme</v>
      </c>
      <c r="C28" s="60" t="str">
        <f>'wp 1'!C28</f>
        <v>NLD</v>
      </c>
      <c r="D28" s="44"/>
      <c r="E28" s="44"/>
      <c r="F28" s="44"/>
      <c r="G28" s="44"/>
      <c r="H28" s="55">
        <f t="shared" si="0"/>
        <v>0</v>
      </c>
      <c r="I28" s="61" t="e">
        <f t="shared" si="1"/>
        <v>#DIV/0!</v>
      </c>
    </row>
    <row r="29" spans="1:9" ht="12.75">
      <c r="A29" s="57" t="str">
        <f>'wp 1'!A29</f>
        <v>Jutel Oy</v>
      </c>
      <c r="B29" s="57" t="str">
        <f>'wp 1'!B29</f>
        <v>sme</v>
      </c>
      <c r="C29" s="57" t="str">
        <f>'wp 1'!C29</f>
        <v>FIN</v>
      </c>
      <c r="D29" s="45"/>
      <c r="E29" s="45"/>
      <c r="F29" s="45"/>
      <c r="G29" s="45"/>
      <c r="H29" s="58">
        <f t="shared" si="0"/>
        <v>0</v>
      </c>
      <c r="I29" s="59" t="e">
        <f t="shared" si="1"/>
        <v>#DIV/0!</v>
      </c>
    </row>
    <row r="30" spans="1:9" ht="12.75">
      <c r="A30" s="60" t="str">
        <f>'wp 1'!A30</f>
        <v>UVIGO</v>
      </c>
      <c r="B30" s="60" t="str">
        <f>'wp 1'!B30</f>
        <v>res</v>
      </c>
      <c r="C30" s="60" t="str">
        <f>'wp 1'!C30</f>
        <v>SPA</v>
      </c>
      <c r="D30" s="44"/>
      <c r="E30" s="44"/>
      <c r="F30" s="44"/>
      <c r="G30" s="44"/>
      <c r="H30" s="55">
        <f t="shared" si="0"/>
        <v>0</v>
      </c>
      <c r="I30" s="61" t="e">
        <f aca="true" t="shared" si="2" ref="I30:I40">H30/H$41</f>
        <v>#DIV/0!</v>
      </c>
    </row>
    <row r="31" spans="1:9" ht="12.75">
      <c r="A31" s="57">
        <f>'wp 1'!A31</f>
        <v>0</v>
      </c>
      <c r="B31" s="57">
        <f>'wp 1'!B31</f>
        <v>0</v>
      </c>
      <c r="C31" s="57">
        <f>'wp 1'!C31</f>
        <v>0</v>
      </c>
      <c r="D31" s="45"/>
      <c r="E31" s="45"/>
      <c r="F31" s="45"/>
      <c r="G31" s="45"/>
      <c r="H31" s="58">
        <f t="shared" si="0"/>
        <v>0</v>
      </c>
      <c r="I31" s="59" t="e">
        <f t="shared" si="2"/>
        <v>#DIV/0!</v>
      </c>
    </row>
    <row r="32" spans="1:9" ht="12.75">
      <c r="A32" s="60">
        <f>'wp 1'!A32</f>
        <v>0</v>
      </c>
      <c r="B32" s="60">
        <f>'wp 1'!B32</f>
        <v>0</v>
      </c>
      <c r="C32" s="60">
        <f>'wp 1'!C32</f>
        <v>0</v>
      </c>
      <c r="D32" s="44"/>
      <c r="E32" s="44"/>
      <c r="F32" s="44"/>
      <c r="G32" s="44"/>
      <c r="H32" s="55">
        <f t="shared" si="0"/>
        <v>0</v>
      </c>
      <c r="I32" s="61" t="e">
        <f t="shared" si="2"/>
        <v>#DIV/0!</v>
      </c>
    </row>
    <row r="33" spans="1:9" ht="12.75">
      <c r="A33" s="57">
        <f>'wp 1'!A33</f>
        <v>0</v>
      </c>
      <c r="B33" s="57">
        <f>'wp 1'!B33</f>
        <v>0</v>
      </c>
      <c r="C33" s="57">
        <f>'wp 1'!C33</f>
        <v>0</v>
      </c>
      <c r="D33" s="45"/>
      <c r="E33" s="45"/>
      <c r="F33" s="45"/>
      <c r="G33" s="45"/>
      <c r="H33" s="58">
        <f t="shared" si="0"/>
        <v>0</v>
      </c>
      <c r="I33" s="59" t="e">
        <f t="shared" si="2"/>
        <v>#DIV/0!</v>
      </c>
    </row>
    <row r="34" spans="1:9" ht="12.75">
      <c r="A34" s="60">
        <f>'wp 1'!A34</f>
        <v>0</v>
      </c>
      <c r="B34" s="60">
        <f>'wp 1'!B34</f>
        <v>0</v>
      </c>
      <c r="C34" s="60">
        <f>'wp 1'!C34</f>
        <v>0</v>
      </c>
      <c r="D34" s="44"/>
      <c r="E34" s="44"/>
      <c r="F34" s="44"/>
      <c r="G34" s="44"/>
      <c r="H34" s="55">
        <f t="shared" si="0"/>
        <v>0</v>
      </c>
      <c r="I34" s="61" t="e">
        <f t="shared" si="2"/>
        <v>#DIV/0!</v>
      </c>
    </row>
    <row r="35" spans="1:9" ht="12.75">
      <c r="A35" s="57">
        <f>'wp 1'!A35</f>
        <v>0</v>
      </c>
      <c r="B35" s="57">
        <f>'wp 1'!B35</f>
        <v>0</v>
      </c>
      <c r="C35" s="57">
        <f>'wp 1'!C35</f>
        <v>0</v>
      </c>
      <c r="D35" s="45"/>
      <c r="E35" s="45"/>
      <c r="F35" s="45"/>
      <c r="G35" s="45"/>
      <c r="H35" s="58">
        <f t="shared" si="0"/>
        <v>0</v>
      </c>
      <c r="I35" s="59" t="e">
        <f t="shared" si="2"/>
        <v>#DIV/0!</v>
      </c>
    </row>
    <row r="36" spans="1:9" ht="12.75">
      <c r="A36" s="60">
        <f>'wp 1'!A36</f>
        <v>0</v>
      </c>
      <c r="B36" s="60">
        <f>'wp 1'!B36</f>
        <v>0</v>
      </c>
      <c r="C36" s="60">
        <f>'wp 1'!C36</f>
        <v>0</v>
      </c>
      <c r="D36" s="44"/>
      <c r="E36" s="44"/>
      <c r="F36" s="44"/>
      <c r="G36" s="44"/>
      <c r="H36" s="55">
        <f>SUM(D36:G36)</f>
        <v>0</v>
      </c>
      <c r="I36" s="61" t="e">
        <f t="shared" si="2"/>
        <v>#DIV/0!</v>
      </c>
    </row>
    <row r="37" spans="1:9" ht="12.75">
      <c r="A37" s="57">
        <f>'wp 1'!A37</f>
        <v>0</v>
      </c>
      <c r="B37" s="57">
        <f>'wp 1'!B37</f>
        <v>0</v>
      </c>
      <c r="C37" s="57">
        <f>'wp 1'!C37</f>
        <v>0</v>
      </c>
      <c r="D37" s="45"/>
      <c r="E37" s="45"/>
      <c r="F37" s="45"/>
      <c r="G37" s="45"/>
      <c r="H37" s="58">
        <f>SUM(D37:G37)</f>
        <v>0</v>
      </c>
      <c r="I37" s="59" t="e">
        <f t="shared" si="2"/>
        <v>#DIV/0!</v>
      </c>
    </row>
    <row r="38" spans="1:9" ht="12.75">
      <c r="A38" s="60">
        <f>'wp 1'!A38</f>
        <v>0</v>
      </c>
      <c r="B38" s="60">
        <f>'wp 1'!B38</f>
        <v>0</v>
      </c>
      <c r="C38" s="60">
        <f>'wp 1'!C38</f>
        <v>0</v>
      </c>
      <c r="D38" s="44"/>
      <c r="E38" s="44"/>
      <c r="F38" s="44"/>
      <c r="G38" s="44"/>
      <c r="H38" s="55">
        <f t="shared" si="0"/>
        <v>0</v>
      </c>
      <c r="I38" s="61" t="e">
        <f t="shared" si="2"/>
        <v>#DIV/0!</v>
      </c>
    </row>
    <row r="39" spans="1:9" ht="12.75">
      <c r="A39" s="57">
        <f>'wp 1'!A39</f>
        <v>0</v>
      </c>
      <c r="B39" s="57">
        <f>'wp 1'!B39</f>
        <v>0</v>
      </c>
      <c r="C39" s="57">
        <f>'wp 1'!C39</f>
        <v>0</v>
      </c>
      <c r="D39" s="45"/>
      <c r="E39" s="45"/>
      <c r="F39" s="45"/>
      <c r="G39" s="45"/>
      <c r="H39" s="58">
        <f t="shared" si="0"/>
        <v>0</v>
      </c>
      <c r="I39" s="59" t="e">
        <f t="shared" si="2"/>
        <v>#DIV/0!</v>
      </c>
    </row>
    <row r="40" spans="1:9" ht="12.75">
      <c r="A40" s="60">
        <f>'wp 1'!A40</f>
        <v>0</v>
      </c>
      <c r="B40" s="60">
        <f>'wp 1'!B40</f>
        <v>0</v>
      </c>
      <c r="C40" s="60">
        <f>'wp 1'!C40</f>
        <v>0</v>
      </c>
      <c r="D40" s="44"/>
      <c r="E40" s="44"/>
      <c r="F40" s="44"/>
      <c r="G40" s="44"/>
      <c r="H40" s="55">
        <f>SUM(D40:G40)</f>
        <v>0</v>
      </c>
      <c r="I40" s="61" t="e">
        <f t="shared" si="2"/>
        <v>#DIV/0!</v>
      </c>
    </row>
    <row r="41" spans="1:9" ht="12.75">
      <c r="A41" s="52" t="s">
        <v>3</v>
      </c>
      <c r="B41" s="62"/>
      <c r="C41" s="52"/>
      <c r="D41" s="63">
        <f>SUM(D10:D40)</f>
        <v>0</v>
      </c>
      <c r="E41" s="63">
        <f>SUM(E10:E40)</f>
        <v>0</v>
      </c>
      <c r="F41" s="63">
        <f>SUM(F10:F40)</f>
        <v>0</v>
      </c>
      <c r="G41" s="63">
        <f>SUM(G10:G40)</f>
        <v>0</v>
      </c>
      <c r="H41" s="63">
        <f>SUM(H10:H40)</f>
        <v>0</v>
      </c>
      <c r="I41" s="64" t="e">
        <f>SUM(I10:I39)</f>
        <v>#DIV/0!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0.7109375" style="0" customWidth="1"/>
    <col min="2" max="2" width="6.28125" style="0" customWidth="1"/>
    <col min="4" max="8" width="7.140625" style="0" customWidth="1"/>
    <col min="9" max="9" width="9.421875" style="0" customWidth="1"/>
  </cols>
  <sheetData>
    <row r="1" ht="12.75">
      <c r="A1" s="7" t="s">
        <v>63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1"/>
      <c r="D3" s="1"/>
      <c r="E3" s="1"/>
      <c r="F3" s="1"/>
      <c r="G3" s="1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1"/>
      <c r="D4" s="1"/>
      <c r="E4" s="1"/>
      <c r="F4" s="1"/>
      <c r="G4" s="1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1"/>
      <c r="D5" s="1"/>
      <c r="E5" s="1"/>
      <c r="F5" s="1"/>
      <c r="G5" s="1"/>
      <c r="H5" s="67" t="str">
        <f>'wp 1'!H5</f>
        <v>Start:</v>
      </c>
      <c r="I5" s="82" t="str">
        <f>'wp 1'!I5</f>
        <v>1.1.2005</v>
      </c>
    </row>
    <row r="6" spans="1:9" ht="12.75">
      <c r="A6" s="67" t="str">
        <f>'wp 1'!A6</f>
        <v>Workpackages</v>
      </c>
      <c r="B6" t="s">
        <v>102</v>
      </c>
      <c r="C6" s="29" t="str">
        <f>'wp 1'!C6</f>
        <v>5</v>
      </c>
      <c r="D6" s="1"/>
      <c r="E6" s="1"/>
      <c r="F6" s="1"/>
      <c r="G6" s="1"/>
      <c r="H6" s="67" t="str">
        <f>'wp 1'!H6</f>
        <v>End:</v>
      </c>
      <c r="I6" s="82" t="str">
        <f>'wp 1'!I6</f>
        <v>31.1.2.2006</v>
      </c>
    </row>
    <row r="8" spans="1:9" ht="12.75">
      <c r="A8" s="12" t="s">
        <v>2</v>
      </c>
      <c r="B8" s="12" t="s">
        <v>4</v>
      </c>
      <c r="C8" s="12" t="s">
        <v>37</v>
      </c>
      <c r="D8" s="89" t="s">
        <v>61</v>
      </c>
      <c r="E8" s="89"/>
      <c r="F8" s="89"/>
      <c r="G8" s="89"/>
      <c r="H8" s="89"/>
      <c r="I8" s="12"/>
    </row>
    <row r="9" spans="1:9" ht="12.75">
      <c r="A9" s="2"/>
      <c r="B9" s="2"/>
      <c r="C9" s="2"/>
      <c r="D9" s="5">
        <f>'wp 1'!D9</f>
        <v>2004</v>
      </c>
      <c r="E9" s="5">
        <f>'wp 1'!E9</f>
        <v>2005</v>
      </c>
      <c r="F9" s="5">
        <f>'wp 1'!F9</f>
        <v>2006</v>
      </c>
      <c r="G9" s="5">
        <f>'wp 1'!G9</f>
        <v>2007</v>
      </c>
      <c r="H9" s="2" t="s">
        <v>3</v>
      </c>
      <c r="I9" s="2" t="s">
        <v>10</v>
      </c>
    </row>
    <row r="10" spans="1:9" ht="12.75">
      <c r="A10" s="8">
        <f>'wp 1'!A10</f>
        <v>0</v>
      </c>
      <c r="B10" s="8">
        <f>'wp 1'!B10</f>
        <v>0</v>
      </c>
      <c r="C10" s="8">
        <f>'wp 1'!C10</f>
        <v>0</v>
      </c>
      <c r="D10" s="43"/>
      <c r="E10" s="43"/>
      <c r="F10" s="43"/>
      <c r="G10" s="44"/>
      <c r="H10" s="17">
        <f aca="true" t="shared" si="0" ref="H10:H39">SUM(D10:G10)</f>
        <v>0</v>
      </c>
      <c r="I10" s="31" t="e">
        <f aca="true" t="shared" si="1" ref="I10:I29">H10/H$41</f>
        <v>#DIV/0!</v>
      </c>
    </row>
    <row r="11" spans="1:9" ht="12.75">
      <c r="A11" s="9" t="str">
        <f>'wp 1'!A11</f>
        <v>Philips  NL</v>
      </c>
      <c r="B11" s="9" t="str">
        <f>'wp 1'!B11</f>
        <v>bsg</v>
      </c>
      <c r="C11" s="9" t="str">
        <f>'wp 1'!C11</f>
        <v>NLD</v>
      </c>
      <c r="D11" s="45"/>
      <c r="E11" s="45"/>
      <c r="F11" s="45"/>
      <c r="G11" s="45"/>
      <c r="H11" s="16">
        <f t="shared" si="0"/>
        <v>0</v>
      </c>
      <c r="I11" s="32" t="e">
        <f t="shared" si="1"/>
        <v>#DIV/0!</v>
      </c>
    </row>
    <row r="12" spans="1:9" ht="12.75">
      <c r="A12" s="10" t="str">
        <f>'wp 1'!A12</f>
        <v>Thomson</v>
      </c>
      <c r="B12" s="10" t="str">
        <f>'wp 1'!B12</f>
        <v>bsg</v>
      </c>
      <c r="C12" s="10" t="str">
        <f>'wp 1'!C12</f>
        <v>FRA</v>
      </c>
      <c r="D12" s="44"/>
      <c r="E12" s="44"/>
      <c r="F12" s="44"/>
      <c r="G12" s="44"/>
      <c r="H12" s="17">
        <f t="shared" si="0"/>
        <v>0</v>
      </c>
      <c r="I12" s="33" t="e">
        <f t="shared" si="1"/>
        <v>#DIV/0!</v>
      </c>
    </row>
    <row r="13" spans="1:9" ht="12.75">
      <c r="A13" s="9" t="str">
        <f>'wp 1'!A13</f>
        <v>VTT</v>
      </c>
      <c r="B13" s="9" t="str">
        <f>'wp 1'!B13</f>
        <v>res</v>
      </c>
      <c r="C13" s="9" t="str">
        <f>'wp 1'!C13</f>
        <v>FIN</v>
      </c>
      <c r="D13" s="45"/>
      <c r="E13" s="45"/>
      <c r="F13" s="45"/>
      <c r="G13" s="45"/>
      <c r="H13" s="16">
        <f t="shared" si="0"/>
        <v>0</v>
      </c>
      <c r="I13" s="32" t="e">
        <f t="shared" si="1"/>
        <v>#DIV/0!</v>
      </c>
    </row>
    <row r="14" spans="1:9" ht="12.75">
      <c r="A14" s="10" t="str">
        <f>'wp 1'!A14</f>
        <v>Telvent </v>
      </c>
      <c r="B14" s="10" t="str">
        <f>'wp 1'!B14</f>
        <v>ind</v>
      </c>
      <c r="C14" s="10" t="str">
        <f>'wp 1'!C14</f>
        <v>SPA</v>
      </c>
      <c r="D14" s="44"/>
      <c r="E14" s="44"/>
      <c r="F14" s="44"/>
      <c r="G14" s="44"/>
      <c r="H14" s="17">
        <f t="shared" si="0"/>
        <v>0</v>
      </c>
      <c r="I14" s="33" t="e">
        <f t="shared" si="1"/>
        <v>#DIV/0!</v>
      </c>
    </row>
    <row r="15" spans="1:9" ht="12.75">
      <c r="A15" s="9" t="str">
        <f>'wp 1'!A15</f>
        <v>Stoneroos</v>
      </c>
      <c r="B15" s="9" t="str">
        <f>'wp 1'!B15</f>
        <v>sme</v>
      </c>
      <c r="C15" s="9" t="str">
        <f>'wp 1'!C15</f>
        <v>NLD</v>
      </c>
      <c r="D15" s="45"/>
      <c r="E15" s="45"/>
      <c r="F15" s="45"/>
      <c r="G15" s="45"/>
      <c r="H15" s="16">
        <f t="shared" si="0"/>
        <v>0</v>
      </c>
      <c r="I15" s="32" t="e">
        <f t="shared" si="1"/>
        <v>#DIV/0!</v>
      </c>
    </row>
    <row r="16" spans="1:9" ht="12.75">
      <c r="A16" s="10" t="str">
        <f>'wp 1'!A16</f>
        <v>V2_ </v>
      </c>
      <c r="B16" s="10" t="str">
        <f>'wp 1'!B16</f>
        <v>res</v>
      </c>
      <c r="C16" s="10" t="str">
        <f>'wp 1'!C16</f>
        <v>NLD</v>
      </c>
      <c r="D16" s="44"/>
      <c r="E16" s="44"/>
      <c r="F16" s="44"/>
      <c r="G16" s="44"/>
      <c r="H16" s="17">
        <f t="shared" si="0"/>
        <v>0</v>
      </c>
      <c r="I16" s="33" t="e">
        <f t="shared" si="1"/>
        <v>#DIV/0!</v>
      </c>
    </row>
    <row r="17" spans="1:9" ht="12.75">
      <c r="A17" s="9" t="str">
        <f>'wp 1'!A17</f>
        <v>CWI</v>
      </c>
      <c r="B17" s="9" t="str">
        <f>'wp 1'!B17</f>
        <v>res</v>
      </c>
      <c r="C17" s="9" t="str">
        <f>'wp 1'!C17</f>
        <v>NLD</v>
      </c>
      <c r="D17" s="45"/>
      <c r="E17" s="45"/>
      <c r="F17" s="45"/>
      <c r="G17" s="45"/>
      <c r="H17" s="16">
        <f t="shared" si="0"/>
        <v>0</v>
      </c>
      <c r="I17" s="32" t="e">
        <f t="shared" si="1"/>
        <v>#DIV/0!</v>
      </c>
    </row>
    <row r="18" spans="1:9" ht="12.75">
      <c r="A18" s="10" t="str">
        <f>'wp 1'!A18</f>
        <v>IRUTIC</v>
      </c>
      <c r="B18" s="10" t="str">
        <f>'wp 1'!B18</f>
        <v>res</v>
      </c>
      <c r="C18" s="10" t="str">
        <f>'wp 1'!C18</f>
        <v>FRA</v>
      </c>
      <c r="D18" s="44"/>
      <c r="E18" s="44"/>
      <c r="F18" s="44"/>
      <c r="G18" s="44"/>
      <c r="H18" s="17">
        <f t="shared" si="0"/>
        <v>0</v>
      </c>
      <c r="I18" s="33" t="e">
        <f t="shared" si="1"/>
        <v>#DIV/0!</v>
      </c>
    </row>
    <row r="19" spans="1:9" ht="12.75">
      <c r="A19" s="9" t="str">
        <f>'wp 1'!A19</f>
        <v>ETRI</v>
      </c>
      <c r="B19" s="9" t="str">
        <f>'wp 1'!B19</f>
        <v>ind</v>
      </c>
      <c r="C19" s="9" t="str">
        <f>'wp 1'!C19</f>
        <v>KOR</v>
      </c>
      <c r="D19" s="45"/>
      <c r="E19" s="45"/>
      <c r="F19" s="45"/>
      <c r="G19" s="45"/>
      <c r="H19" s="16">
        <f t="shared" si="0"/>
        <v>0</v>
      </c>
      <c r="I19" s="32" t="e">
        <f t="shared" si="1"/>
        <v>#DIV/0!</v>
      </c>
    </row>
    <row r="20" spans="1:9" ht="12.75">
      <c r="A20" s="10" t="str">
        <f>'wp 1'!A20</f>
        <v>Cardinal </v>
      </c>
      <c r="B20" s="10" t="str">
        <f>'wp 1'!B20</f>
        <v>sme</v>
      </c>
      <c r="C20" s="10" t="str">
        <f>'wp 1'!C20</f>
        <v>FIN</v>
      </c>
      <c r="D20" s="44"/>
      <c r="E20" s="44"/>
      <c r="F20" s="44"/>
      <c r="G20" s="44"/>
      <c r="H20" s="17">
        <f t="shared" si="0"/>
        <v>0</v>
      </c>
      <c r="I20" s="33" t="e">
        <f t="shared" si="1"/>
        <v>#DIV/0!</v>
      </c>
    </row>
    <row r="21" spans="1:9" ht="12.75">
      <c r="A21" s="9" t="str">
        <f>'wp 1'!A21</f>
        <v>Prewise Oy</v>
      </c>
      <c r="B21" s="9" t="str">
        <f>'wp 1'!B21</f>
        <v>sme</v>
      </c>
      <c r="C21" s="9" t="str">
        <f>'wp 1'!C21</f>
        <v>FIN</v>
      </c>
      <c r="D21" s="45"/>
      <c r="E21" s="45"/>
      <c r="F21" s="45"/>
      <c r="G21" s="45"/>
      <c r="H21" s="16">
        <f t="shared" si="0"/>
        <v>0</v>
      </c>
      <c r="I21" s="32" t="e">
        <f t="shared" si="1"/>
        <v>#DIV/0!</v>
      </c>
    </row>
    <row r="22" spans="1:9" ht="12.75">
      <c r="A22" s="10" t="str">
        <f>'wp 1'!A22</f>
        <v>UPM</v>
      </c>
      <c r="B22" s="10" t="str">
        <f>'wp 1'!B22</f>
        <v>Res</v>
      </c>
      <c r="C22" s="10" t="str">
        <f>'wp 1'!C22</f>
        <v>SPA</v>
      </c>
      <c r="D22" s="44"/>
      <c r="E22" s="44"/>
      <c r="F22" s="44"/>
      <c r="G22" s="44"/>
      <c r="H22" s="17">
        <f t="shared" si="0"/>
        <v>0</v>
      </c>
      <c r="I22" s="33" t="e">
        <f t="shared" si="1"/>
        <v>#DIV/0!</v>
      </c>
    </row>
    <row r="23" spans="1:9" ht="12.75">
      <c r="A23" s="9" t="str">
        <f>'wp 1'!A23</f>
        <v>Saint Thomas</v>
      </c>
      <c r="B23" s="9" t="str">
        <f>'wp 1'!B23</f>
        <v>sme</v>
      </c>
      <c r="C23" s="9" t="str">
        <f>'wp 1'!C23</f>
        <v>FRA</v>
      </c>
      <c r="D23" s="45"/>
      <c r="E23" s="45"/>
      <c r="F23" s="45"/>
      <c r="G23" s="45"/>
      <c r="H23" s="16">
        <f t="shared" si="0"/>
        <v>0</v>
      </c>
      <c r="I23" s="32" t="e">
        <f t="shared" si="1"/>
        <v>#DIV/0!</v>
      </c>
    </row>
    <row r="24" spans="1:9" ht="12.75">
      <c r="A24" s="10" t="str">
        <f>'wp 1'!A24</f>
        <v>CRP Henri Tudor </v>
      </c>
      <c r="B24" s="10" t="str">
        <f>'wp 1'!B24</f>
        <v>res</v>
      </c>
      <c r="C24" s="10" t="str">
        <f>'wp 1'!C24</f>
        <v>LUX</v>
      </c>
      <c r="D24" s="44"/>
      <c r="E24" s="44"/>
      <c r="F24" s="44"/>
      <c r="G24" s="44"/>
      <c r="H24" s="17">
        <f t="shared" si="0"/>
        <v>0</v>
      </c>
      <c r="I24" s="33" t="e">
        <f t="shared" si="1"/>
        <v>#DIV/0!</v>
      </c>
    </row>
    <row r="25" spans="1:9" ht="12.75">
      <c r="A25" s="9" t="str">
        <f>'wp 1'!A25</f>
        <v>INRIA/Loria </v>
      </c>
      <c r="B25" s="9" t="str">
        <f>'wp 1'!B25</f>
        <v>res</v>
      </c>
      <c r="C25" s="9" t="str">
        <f>'wp 1'!C25</f>
        <v>FRA</v>
      </c>
      <c r="D25" s="45"/>
      <c r="E25" s="45"/>
      <c r="F25" s="45"/>
      <c r="G25" s="45"/>
      <c r="H25" s="16">
        <f t="shared" si="0"/>
        <v>0</v>
      </c>
      <c r="I25" s="32" t="e">
        <f t="shared" si="1"/>
        <v>#DIV/0!</v>
      </c>
    </row>
    <row r="26" spans="1:9" ht="12.75">
      <c r="A26" s="10" t="str">
        <f>'wp 1'!A26</f>
        <v>ARTEMIS </v>
      </c>
      <c r="B26" s="10" t="str">
        <f>'wp 1'!B26</f>
        <v>res</v>
      </c>
      <c r="C26" s="10" t="str">
        <f>'wp 1'!C26</f>
        <v>FRA</v>
      </c>
      <c r="D26" s="44"/>
      <c r="E26" s="44"/>
      <c r="F26" s="44"/>
      <c r="G26" s="44"/>
      <c r="H26" s="17">
        <f t="shared" si="0"/>
        <v>0</v>
      </c>
      <c r="I26" s="33" t="e">
        <f t="shared" si="1"/>
        <v>#DIV/0!</v>
      </c>
    </row>
    <row r="27" spans="1:9" ht="12.75">
      <c r="A27" s="9" t="str">
        <f>'wp 1'!A27</f>
        <v>TUE</v>
      </c>
      <c r="B27" s="9" t="str">
        <f>'wp 1'!B27</f>
        <v>res</v>
      </c>
      <c r="C27" s="9" t="str">
        <f>'wp 1'!C27</f>
        <v>NLD</v>
      </c>
      <c r="D27" s="45"/>
      <c r="E27" s="45"/>
      <c r="F27" s="45"/>
      <c r="G27" s="45"/>
      <c r="H27" s="16">
        <f t="shared" si="0"/>
        <v>0</v>
      </c>
      <c r="I27" s="32" t="e">
        <f t="shared" si="1"/>
        <v>#DIV/0!</v>
      </c>
    </row>
    <row r="28" spans="1:9" ht="12.75">
      <c r="A28" s="10" t="str">
        <f>'wp 1'!A28</f>
        <v>CharToon</v>
      </c>
      <c r="B28" s="10" t="str">
        <f>'wp 1'!B28</f>
        <v>sme</v>
      </c>
      <c r="C28" s="10" t="str">
        <f>'wp 1'!C28</f>
        <v>NLD</v>
      </c>
      <c r="D28" s="44"/>
      <c r="E28" s="44"/>
      <c r="F28" s="44"/>
      <c r="G28" s="44"/>
      <c r="H28" s="17">
        <f t="shared" si="0"/>
        <v>0</v>
      </c>
      <c r="I28" s="33" t="e">
        <f t="shared" si="1"/>
        <v>#DIV/0!</v>
      </c>
    </row>
    <row r="29" spans="1:9" ht="12.75">
      <c r="A29" s="9" t="str">
        <f>'wp 1'!A29</f>
        <v>Jutel Oy</v>
      </c>
      <c r="B29" s="9" t="str">
        <f>'wp 1'!B29</f>
        <v>sme</v>
      </c>
      <c r="C29" s="9" t="str">
        <f>'wp 1'!C29</f>
        <v>FIN</v>
      </c>
      <c r="D29" s="45"/>
      <c r="E29" s="45"/>
      <c r="F29" s="45"/>
      <c r="G29" s="45"/>
      <c r="H29" s="16">
        <f t="shared" si="0"/>
        <v>0</v>
      </c>
      <c r="I29" s="32" t="e">
        <f t="shared" si="1"/>
        <v>#DIV/0!</v>
      </c>
    </row>
    <row r="30" spans="1:9" ht="12.75">
      <c r="A30" s="10" t="str">
        <f>'wp 1'!A30</f>
        <v>UVIGO</v>
      </c>
      <c r="B30" s="10" t="str">
        <f>'wp 1'!B30</f>
        <v>res</v>
      </c>
      <c r="C30" s="10" t="str">
        <f>'wp 1'!C30</f>
        <v>SPA</v>
      </c>
      <c r="D30" s="44"/>
      <c r="E30" s="44"/>
      <c r="F30" s="44"/>
      <c r="G30" s="44"/>
      <c r="H30" s="17">
        <f t="shared" si="0"/>
        <v>0</v>
      </c>
      <c r="I30" s="33" t="e">
        <f aca="true" t="shared" si="2" ref="I30:I40">H30/H$41</f>
        <v>#DIV/0!</v>
      </c>
    </row>
    <row r="31" spans="1:9" ht="12.75">
      <c r="A31" s="9">
        <f>'wp 1'!A31</f>
        <v>0</v>
      </c>
      <c r="B31" s="9">
        <f>'wp 1'!B31</f>
        <v>0</v>
      </c>
      <c r="C31" s="9">
        <f>'wp 1'!C31</f>
        <v>0</v>
      </c>
      <c r="D31" s="45"/>
      <c r="E31" s="45"/>
      <c r="F31" s="45"/>
      <c r="G31" s="45"/>
      <c r="H31" s="16">
        <f t="shared" si="0"/>
        <v>0</v>
      </c>
      <c r="I31" s="32" t="e">
        <f t="shared" si="2"/>
        <v>#DIV/0!</v>
      </c>
    </row>
    <row r="32" spans="1:9" ht="12.75">
      <c r="A32" s="10">
        <f>'wp 1'!A32</f>
        <v>0</v>
      </c>
      <c r="B32" s="10">
        <f>'wp 1'!B32</f>
        <v>0</v>
      </c>
      <c r="C32" s="10">
        <f>'wp 1'!C32</f>
        <v>0</v>
      </c>
      <c r="D32" s="44"/>
      <c r="E32" s="44"/>
      <c r="F32" s="44"/>
      <c r="G32" s="44"/>
      <c r="H32" s="17">
        <f t="shared" si="0"/>
        <v>0</v>
      </c>
      <c r="I32" s="33" t="e">
        <f t="shared" si="2"/>
        <v>#DIV/0!</v>
      </c>
    </row>
    <row r="33" spans="1:9" ht="12.75">
      <c r="A33" s="9">
        <f>'wp 1'!A33</f>
        <v>0</v>
      </c>
      <c r="B33" s="9">
        <f>'wp 1'!B33</f>
        <v>0</v>
      </c>
      <c r="C33" s="9">
        <f>'wp 1'!C33</f>
        <v>0</v>
      </c>
      <c r="D33" s="45"/>
      <c r="E33" s="45"/>
      <c r="F33" s="45"/>
      <c r="G33" s="45"/>
      <c r="H33" s="16">
        <f t="shared" si="0"/>
        <v>0</v>
      </c>
      <c r="I33" s="32" t="e">
        <f t="shared" si="2"/>
        <v>#DIV/0!</v>
      </c>
    </row>
    <row r="34" spans="1:9" ht="12.75">
      <c r="A34" s="10">
        <f>'wp 1'!A34</f>
        <v>0</v>
      </c>
      <c r="B34" s="10">
        <f>'wp 1'!B34</f>
        <v>0</v>
      </c>
      <c r="C34" s="10">
        <f>'wp 1'!C34</f>
        <v>0</v>
      </c>
      <c r="D34" s="44"/>
      <c r="E34" s="44"/>
      <c r="F34" s="44"/>
      <c r="G34" s="44"/>
      <c r="H34" s="17">
        <f t="shared" si="0"/>
        <v>0</v>
      </c>
      <c r="I34" s="33" t="e">
        <f t="shared" si="2"/>
        <v>#DIV/0!</v>
      </c>
    </row>
    <row r="35" spans="1:9" ht="12.75">
      <c r="A35" s="9">
        <f>'wp 1'!A35</f>
        <v>0</v>
      </c>
      <c r="B35" s="9">
        <f>'wp 1'!B35</f>
        <v>0</v>
      </c>
      <c r="C35" s="9">
        <f>'wp 1'!C35</f>
        <v>0</v>
      </c>
      <c r="D35" s="45"/>
      <c r="E35" s="45"/>
      <c r="F35" s="45"/>
      <c r="G35" s="45"/>
      <c r="H35" s="16">
        <f t="shared" si="0"/>
        <v>0</v>
      </c>
      <c r="I35" s="32" t="e">
        <f t="shared" si="2"/>
        <v>#DIV/0!</v>
      </c>
    </row>
    <row r="36" spans="1:9" ht="12.75">
      <c r="A36" s="10">
        <f>'wp 1'!A36</f>
        <v>0</v>
      </c>
      <c r="B36" s="10">
        <f>'wp 1'!B36</f>
        <v>0</v>
      </c>
      <c r="C36" s="10">
        <f>'wp 1'!C36</f>
        <v>0</v>
      </c>
      <c r="D36" s="44"/>
      <c r="E36" s="44"/>
      <c r="F36" s="44"/>
      <c r="G36" s="44"/>
      <c r="H36" s="17">
        <f>SUM(D36:G36)</f>
        <v>0</v>
      </c>
      <c r="I36" s="33" t="e">
        <f t="shared" si="2"/>
        <v>#DIV/0!</v>
      </c>
    </row>
    <row r="37" spans="1:9" ht="12.75">
      <c r="A37" s="9">
        <f>'wp 1'!A37</f>
        <v>0</v>
      </c>
      <c r="B37" s="9">
        <f>'wp 1'!B37</f>
        <v>0</v>
      </c>
      <c r="C37" s="9">
        <f>'wp 1'!C37</f>
        <v>0</v>
      </c>
      <c r="D37" s="45"/>
      <c r="E37" s="45"/>
      <c r="F37" s="45"/>
      <c r="G37" s="45"/>
      <c r="H37" s="16">
        <f>SUM(D37:G37)</f>
        <v>0</v>
      </c>
      <c r="I37" s="32" t="e">
        <f t="shared" si="2"/>
        <v>#DIV/0!</v>
      </c>
    </row>
    <row r="38" spans="1:9" ht="12.75">
      <c r="A38" s="10">
        <f>'wp 1'!A38</f>
        <v>0</v>
      </c>
      <c r="B38" s="10">
        <f>'wp 1'!B38</f>
        <v>0</v>
      </c>
      <c r="C38" s="10">
        <f>'wp 1'!C38</f>
        <v>0</v>
      </c>
      <c r="D38" s="44"/>
      <c r="E38" s="44"/>
      <c r="F38" s="44"/>
      <c r="G38" s="44"/>
      <c r="H38" s="17">
        <f t="shared" si="0"/>
        <v>0</v>
      </c>
      <c r="I38" s="33" t="e">
        <f t="shared" si="2"/>
        <v>#DIV/0!</v>
      </c>
    </row>
    <row r="39" spans="1:9" ht="12.75">
      <c r="A39" s="9">
        <f>'wp 1'!A39</f>
        <v>0</v>
      </c>
      <c r="B39" s="9">
        <f>'wp 1'!B39</f>
        <v>0</v>
      </c>
      <c r="C39" s="9">
        <f>'wp 1'!C39</f>
        <v>0</v>
      </c>
      <c r="D39" s="45"/>
      <c r="E39" s="45"/>
      <c r="F39" s="45"/>
      <c r="G39" s="45"/>
      <c r="H39" s="16">
        <f t="shared" si="0"/>
        <v>0</v>
      </c>
      <c r="I39" s="32" t="e">
        <f t="shared" si="2"/>
        <v>#DIV/0!</v>
      </c>
    </row>
    <row r="40" spans="1:9" ht="12.75">
      <c r="A40" s="10">
        <f>'wp 1'!A40</f>
        <v>0</v>
      </c>
      <c r="B40" s="10">
        <f>'wp 1'!B40</f>
        <v>0</v>
      </c>
      <c r="C40" s="10">
        <f>'wp 1'!C40</f>
        <v>0</v>
      </c>
      <c r="D40" s="44"/>
      <c r="E40" s="44"/>
      <c r="F40" s="44"/>
      <c r="G40" s="44"/>
      <c r="H40" s="17">
        <f>SUM(D40:G40)</f>
        <v>0</v>
      </c>
      <c r="I40" s="33" t="e">
        <f t="shared" si="2"/>
        <v>#DIV/0!</v>
      </c>
    </row>
    <row r="41" spans="1:9" ht="12.75">
      <c r="A41" s="2" t="s">
        <v>3</v>
      </c>
      <c r="B41" s="14"/>
      <c r="C41" s="2"/>
      <c r="D41" s="24">
        <f>SUM(D10:D40)</f>
        <v>0</v>
      </c>
      <c r="E41" s="24">
        <f>SUM(E10:E40)</f>
        <v>0</v>
      </c>
      <c r="F41" s="24">
        <f>SUM(F10:F40)</f>
        <v>0</v>
      </c>
      <c r="G41" s="24">
        <f>SUM(G10:G40)</f>
        <v>0</v>
      </c>
      <c r="H41" s="24">
        <f>SUM(H10:H40)</f>
        <v>0</v>
      </c>
      <c r="I41" s="19" t="e">
        <f>SUM(I10:I39)</f>
        <v>#DIV/0!</v>
      </c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workbookViewId="0" topLeftCell="A3">
      <selection activeCell="K32" sqref="K32"/>
    </sheetView>
  </sheetViews>
  <sheetFormatPr defaultColWidth="9.140625" defaultRowHeight="12.75"/>
  <cols>
    <col min="1" max="1" width="20.7109375" style="0" customWidth="1"/>
    <col min="2" max="2" width="6.28125" style="0" customWidth="1"/>
    <col min="4" max="8" width="7.140625" style="0" customWidth="1"/>
    <col min="9" max="9" width="9.28125" style="0" customWidth="1"/>
    <col min="10" max="10" width="6.140625" style="0" customWidth="1"/>
    <col min="11" max="11" width="14.140625" style="0" bestFit="1" customWidth="1"/>
  </cols>
  <sheetData>
    <row r="1" ht="12.75">
      <c r="A1" s="7" t="s">
        <v>65</v>
      </c>
    </row>
    <row r="3" spans="1:9" ht="12.75">
      <c r="A3" s="67" t="str">
        <f>'wp 1'!A3</f>
        <v>Project #</v>
      </c>
      <c r="B3" s="29" t="str">
        <f>'wp 1'!B3</f>
        <v>(to be filled by ITEA)</v>
      </c>
      <c r="C3" s="1"/>
      <c r="D3" s="1"/>
      <c r="E3" s="1"/>
      <c r="F3" s="1"/>
      <c r="G3" s="1"/>
      <c r="H3" s="67" t="str">
        <f>'wp 1'!H3</f>
        <v>PL:</v>
      </c>
      <c r="I3" s="29" t="str">
        <f>'wp 1'!I3</f>
        <v>Keith Baker</v>
      </c>
    </row>
    <row r="4" spans="1:9" ht="12.75">
      <c r="A4" s="67" t="str">
        <f>'wp 1'!A4</f>
        <v>Name</v>
      </c>
      <c r="B4" s="29" t="str">
        <f>'wp 1'!B4</f>
        <v>Passepartout</v>
      </c>
      <c r="C4" s="1"/>
      <c r="D4" s="1"/>
      <c r="E4" s="1"/>
      <c r="F4" s="1"/>
      <c r="G4" s="1"/>
      <c r="H4" s="67"/>
      <c r="I4" s="29" t="str">
        <f>'wp 1'!I4</f>
        <v>Philips (NL)</v>
      </c>
    </row>
    <row r="5" spans="1:9" ht="12.75">
      <c r="A5" s="67"/>
      <c r="B5" s="29" t="str">
        <f>'wp 1'!B5</f>
        <v>Next Step in MPEG4/7 Exploitation</v>
      </c>
      <c r="C5" s="1"/>
      <c r="D5" s="1"/>
      <c r="E5" s="1"/>
      <c r="F5" s="1"/>
      <c r="G5" s="1"/>
      <c r="H5" s="67" t="str">
        <f>'wp 1'!H5</f>
        <v>Start:</v>
      </c>
      <c r="I5" s="77" t="str">
        <f>'wp 1'!I5</f>
        <v>1.1.2005</v>
      </c>
    </row>
    <row r="6" spans="1:9" ht="12.75">
      <c r="A6" s="67" t="str">
        <f>'wp 1'!A6</f>
        <v>Workpackages</v>
      </c>
      <c r="B6" s="29" t="str">
        <f>'wp 1'!C6</f>
        <v>5</v>
      </c>
      <c r="C6" s="1"/>
      <c r="D6" s="1"/>
      <c r="E6" s="1"/>
      <c r="F6" s="1"/>
      <c r="G6" s="1"/>
      <c r="H6" s="67" t="str">
        <f>'wp 1'!H6</f>
        <v>End:</v>
      </c>
      <c r="I6" s="77" t="str">
        <f>'wp 1'!I6</f>
        <v>31.1.2.2006</v>
      </c>
    </row>
    <row r="8" spans="1:9" ht="12.75">
      <c r="A8" s="12" t="s">
        <v>2</v>
      </c>
      <c r="B8" s="12" t="s">
        <v>4</v>
      </c>
      <c r="C8" s="12" t="s">
        <v>37</v>
      </c>
      <c r="D8" s="89" t="s">
        <v>61</v>
      </c>
      <c r="E8" s="89"/>
      <c r="F8" s="89"/>
      <c r="G8" s="89"/>
      <c r="H8" s="89"/>
      <c r="I8" s="12"/>
    </row>
    <row r="9" spans="1:9" ht="12.75">
      <c r="A9" s="12"/>
      <c r="B9" s="12"/>
      <c r="C9" s="12"/>
      <c r="D9" s="13">
        <f>'wp 1'!D9</f>
        <v>2004</v>
      </c>
      <c r="E9" s="13">
        <f>'wp 1'!E9</f>
        <v>2005</v>
      </c>
      <c r="F9" s="13">
        <f>'wp 1'!F9</f>
        <v>2006</v>
      </c>
      <c r="G9" s="13">
        <f>'wp 1'!G9</f>
        <v>2007</v>
      </c>
      <c r="H9" s="12" t="s">
        <v>3</v>
      </c>
      <c r="I9" s="12" t="s">
        <v>10</v>
      </c>
    </row>
    <row r="10" spans="1:9" ht="12.75">
      <c r="A10" s="8">
        <f>'wp 1'!A10</f>
        <v>0</v>
      </c>
      <c r="B10" s="8">
        <f>'wp 1'!B10</f>
        <v>0</v>
      </c>
      <c r="C10" s="8">
        <f>'wp 1'!C10</f>
        <v>0</v>
      </c>
      <c r="D10" s="15">
        <f>'wp 1'!D10+'wp 2'!D10+'wp 3'!D10+'wp 4'!D10+'wp 5'!D10+'wp 6'!D10+'wp 7'!D10+'wp 8'!D10</f>
        <v>0</v>
      </c>
      <c r="E10" s="15">
        <f>'wp 1'!E10+'wp 2'!E10+'wp 3'!E10+'wp 4'!E10+'wp 5'!E10+'wp 6'!E10+'wp 7'!E10+'wp 8'!E10</f>
        <v>0</v>
      </c>
      <c r="F10" s="15">
        <f>'wp 1'!F10+'wp 2'!F10+'wp 3'!F10+'wp 4'!F10+'wp 5'!F10+'wp 6'!F10+'wp 7'!F10+'wp 8'!F10</f>
        <v>0</v>
      </c>
      <c r="G10" s="15">
        <f>'wp 1'!G10+'wp 2'!G10+'wp 3'!G10+'wp 4'!G10+'wp 5'!G10+'wp 6'!G10+'wp 7'!G10+'wp 8'!G10</f>
        <v>0</v>
      </c>
      <c r="H10" s="15">
        <f aca="true" t="shared" si="0" ref="H10:H39">SUM(D10:G10)</f>
        <v>0</v>
      </c>
      <c r="I10" s="31">
        <f aca="true" t="shared" si="1" ref="I10:I29">H10/H$41</f>
        <v>0</v>
      </c>
    </row>
    <row r="11" spans="1:9" ht="12.75">
      <c r="A11" s="9" t="str">
        <f>'wp 1'!A11</f>
        <v>Philips  NL</v>
      </c>
      <c r="B11" s="9" t="str">
        <f>'wp 1'!B11</f>
        <v>bsg</v>
      </c>
      <c r="C11" s="9" t="str">
        <f>'wp 1'!C11</f>
        <v>NLD</v>
      </c>
      <c r="D11" s="16">
        <f>'wp 1'!D11+'wp 2'!D11+'wp 3'!D11+'wp 4'!D11+'wp 5'!D11+'wp 6'!D11+'wp 7'!D11+'wp 8'!D11</f>
        <v>0</v>
      </c>
      <c r="E11" s="16">
        <f>'wp 1'!E11+'wp 2'!E11+'wp 3'!E11+'wp 4'!E11+'wp 5'!E11+'wp 6'!E11+'wp 7'!E11+'wp 8'!E11</f>
        <v>23</v>
      </c>
      <c r="F11" s="16">
        <f>'wp 1'!F11+'wp 2'!F11+'wp 3'!F11+'wp 4'!F11+'wp 5'!F11+'wp 6'!F11+'wp 7'!F11+'wp 8'!F11</f>
        <v>34</v>
      </c>
      <c r="G11" s="16">
        <f>'wp 1'!G11+'wp 2'!G11+'wp 3'!G11+'wp 4'!G11+'wp 5'!G11+'wp 6'!G11+'wp 7'!G11+'wp 8'!G11</f>
        <v>0</v>
      </c>
      <c r="H11" s="16">
        <f t="shared" si="0"/>
        <v>57</v>
      </c>
      <c r="I11" s="32">
        <f t="shared" si="1"/>
        <v>0.23133116883116886</v>
      </c>
    </row>
    <row r="12" spans="1:9" ht="12.75">
      <c r="A12" s="10" t="str">
        <f>'wp 1'!A12</f>
        <v>Thomson</v>
      </c>
      <c r="B12" s="10" t="str">
        <f>'wp 1'!B12</f>
        <v>bsg</v>
      </c>
      <c r="C12" s="10" t="str">
        <f>'wp 1'!C12</f>
        <v>FRA</v>
      </c>
      <c r="D12" s="17">
        <f>'wp 1'!D12+'wp 2'!D12+'wp 3'!D12+'wp 4'!D12+'wp 5'!D12+'wp 6'!D12+'wp 7'!D12+'wp 8'!D12</f>
        <v>0</v>
      </c>
      <c r="E12" s="17">
        <f>'wp 1'!E12+'wp 2'!E12+'wp 3'!E12+'wp 4'!E12+'wp 5'!E12+'wp 6'!E12+'wp 7'!E12+'wp 8'!E12</f>
        <v>17.5</v>
      </c>
      <c r="F12" s="17">
        <f>'wp 1'!F12+'wp 2'!F12+'wp 3'!F12+'wp 4'!F12+'wp 5'!F12+'wp 6'!F12+'wp 7'!F12+'wp 8'!F12</f>
        <v>17.5</v>
      </c>
      <c r="G12" s="17">
        <f>'wp 1'!G12+'wp 2'!G12+'wp 3'!G12+'wp 4'!G12+'wp 5'!G12+'wp 6'!G12+'wp 7'!G12+'wp 8'!G12</f>
        <v>0</v>
      </c>
      <c r="H12" s="17">
        <f t="shared" si="0"/>
        <v>35</v>
      </c>
      <c r="I12" s="33">
        <f t="shared" si="1"/>
        <v>0.14204545454545456</v>
      </c>
    </row>
    <row r="13" spans="1:9" ht="12.75">
      <c r="A13" s="9" t="str">
        <f>'wp 1'!A13</f>
        <v>VTT</v>
      </c>
      <c r="B13" s="9" t="str">
        <f>'wp 1'!B13</f>
        <v>res</v>
      </c>
      <c r="C13" s="9" t="str">
        <f>'wp 1'!C13</f>
        <v>FIN</v>
      </c>
      <c r="D13" s="16">
        <f>'wp 1'!D13+'wp 2'!D13+'wp 3'!D13+'wp 4'!D13+'wp 5'!D13+'wp 6'!D13+'wp 7'!D13+'wp 8'!D13</f>
        <v>0</v>
      </c>
      <c r="E13" s="16">
        <f>'wp 1'!E13+'wp 2'!E13+'wp 3'!E13+'wp 4'!E13+'wp 5'!E13+'wp 6'!E13+'wp 7'!E13+'wp 8'!E13</f>
        <v>3.5</v>
      </c>
      <c r="F13" s="16">
        <f>'wp 1'!F13+'wp 2'!F13+'wp 3'!F13+'wp 4'!F13+'wp 5'!F13+'wp 6'!F13+'wp 7'!F13+'wp 8'!F13</f>
        <v>4.5</v>
      </c>
      <c r="G13" s="16">
        <f>'wp 1'!G13+'wp 2'!G13+'wp 3'!G13+'wp 4'!G13+'wp 5'!G13+'wp 6'!G13+'wp 7'!G13+'wp 8'!G13</f>
        <v>0</v>
      </c>
      <c r="H13" s="16">
        <f t="shared" si="0"/>
        <v>8</v>
      </c>
      <c r="I13" s="32">
        <f t="shared" si="1"/>
        <v>0.03246753246753247</v>
      </c>
    </row>
    <row r="14" spans="1:9" ht="12.75">
      <c r="A14" s="10" t="str">
        <f>'wp 1'!A14</f>
        <v>Telvent </v>
      </c>
      <c r="B14" s="10" t="str">
        <f>'wp 1'!B14</f>
        <v>ind</v>
      </c>
      <c r="C14" s="10" t="str">
        <f>'wp 1'!C14</f>
        <v>SPA</v>
      </c>
      <c r="D14" s="17">
        <f>'wp 1'!D14+'wp 2'!D14+'wp 3'!D14+'wp 4'!D14+'wp 5'!D14+'wp 6'!D14+'wp 7'!D14+'wp 8'!D14</f>
        <v>0</v>
      </c>
      <c r="E14" s="17">
        <f>'wp 1'!E14+'wp 2'!E14+'wp 3'!E14+'wp 4'!E14+'wp 5'!E14+'wp 6'!E14+'wp 7'!E14+'wp 8'!E14</f>
        <v>7</v>
      </c>
      <c r="F14" s="17">
        <f>'wp 1'!F14+'wp 2'!F14+'wp 3'!F14+'wp 4'!F14+'wp 5'!F14+'wp 6'!F14+'wp 7'!F14+'wp 8'!F14</f>
        <v>7</v>
      </c>
      <c r="G14" s="17">
        <f>'wp 1'!G14+'wp 2'!G14+'wp 3'!G14+'wp 4'!G14+'wp 5'!G14+'wp 6'!G14+'wp 7'!G14+'wp 8'!G14</f>
        <v>0</v>
      </c>
      <c r="H14" s="17">
        <f t="shared" si="0"/>
        <v>14</v>
      </c>
      <c r="I14" s="33">
        <f t="shared" si="1"/>
        <v>0.05681818181818182</v>
      </c>
    </row>
    <row r="15" spans="1:9" ht="12.75">
      <c r="A15" s="9" t="str">
        <f>'wp 1'!A15</f>
        <v>Stoneroos</v>
      </c>
      <c r="B15" s="9" t="str">
        <f>'wp 1'!B15</f>
        <v>sme</v>
      </c>
      <c r="C15" s="9" t="str">
        <f>'wp 1'!C15</f>
        <v>NLD</v>
      </c>
      <c r="D15" s="16">
        <f>'wp 1'!D15+'wp 2'!D15+'wp 3'!D15+'wp 4'!D15+'wp 5'!D15+'wp 6'!D15+'wp 7'!D15+'wp 8'!D15</f>
        <v>0</v>
      </c>
      <c r="E15" s="16">
        <f>'wp 1'!E15+'wp 2'!E15+'wp 3'!E15+'wp 4'!E15+'wp 5'!E15+'wp 6'!E15+'wp 7'!E15+'wp 8'!E15</f>
        <v>2.75</v>
      </c>
      <c r="F15" s="16">
        <f>'wp 1'!F15+'wp 2'!F15+'wp 3'!F15+'wp 4'!F15+'wp 5'!F15+'wp 6'!F15+'wp 7'!F15+'wp 8'!F15</f>
        <v>2.75</v>
      </c>
      <c r="G15" s="16">
        <f>'wp 1'!G15+'wp 2'!G15+'wp 3'!G15+'wp 4'!G15+'wp 5'!G15+'wp 6'!G15+'wp 7'!G15+'wp 8'!G15</f>
        <v>0</v>
      </c>
      <c r="H15" s="16">
        <f t="shared" si="0"/>
        <v>5.5</v>
      </c>
      <c r="I15" s="32">
        <f t="shared" si="1"/>
        <v>0.022321428571428572</v>
      </c>
    </row>
    <row r="16" spans="1:9" ht="12.75">
      <c r="A16" s="10" t="str">
        <f>'wp 1'!A16</f>
        <v>V2_ </v>
      </c>
      <c r="B16" s="10" t="str">
        <f>'wp 1'!B16</f>
        <v>res</v>
      </c>
      <c r="C16" s="10" t="str">
        <f>'wp 1'!C16</f>
        <v>NLD</v>
      </c>
      <c r="D16" s="17">
        <f>'wp 1'!D16+'wp 2'!D16+'wp 3'!D16+'wp 4'!D16+'wp 5'!D16+'wp 6'!D16+'wp 7'!D16+'wp 8'!D16</f>
        <v>0</v>
      </c>
      <c r="E16" s="17">
        <f>'wp 1'!E16+'wp 2'!E16+'wp 3'!E16+'wp 4'!E16+'wp 5'!E16+'wp 6'!E16+'wp 7'!E16+'wp 8'!E16</f>
        <v>2</v>
      </c>
      <c r="F16" s="17">
        <f>'wp 1'!F16+'wp 2'!F16+'wp 3'!F16+'wp 4'!F16+'wp 5'!F16+'wp 6'!F16+'wp 7'!F16+'wp 8'!F16</f>
        <v>3.5</v>
      </c>
      <c r="G16" s="17">
        <f>'wp 1'!G16+'wp 2'!G16+'wp 3'!G16+'wp 4'!G16+'wp 5'!G16+'wp 6'!G16+'wp 7'!G16+'wp 8'!G16</f>
        <v>0</v>
      </c>
      <c r="H16" s="17">
        <f t="shared" si="0"/>
        <v>5.5</v>
      </c>
      <c r="I16" s="33">
        <f t="shared" si="1"/>
        <v>0.022321428571428572</v>
      </c>
    </row>
    <row r="17" spans="1:9" ht="12.75">
      <c r="A17" s="9" t="str">
        <f>'wp 1'!A17</f>
        <v>CWI</v>
      </c>
      <c r="B17" s="9" t="str">
        <f>'wp 1'!B17</f>
        <v>res</v>
      </c>
      <c r="C17" s="9" t="str">
        <f>'wp 1'!C17</f>
        <v>NLD</v>
      </c>
      <c r="D17" s="16">
        <f>'wp 1'!D17+'wp 2'!D17+'wp 3'!D17+'wp 4'!D17+'wp 5'!D17+'wp 6'!D17+'wp 7'!D17+'wp 8'!D17</f>
        <v>0</v>
      </c>
      <c r="E17" s="16">
        <f>'wp 1'!E17+'wp 2'!E17+'wp 3'!E17+'wp 4'!E17+'wp 5'!E17+'wp 6'!E17+'wp 7'!E17+'wp 8'!E17</f>
        <v>5</v>
      </c>
      <c r="F17" s="16">
        <f>'wp 1'!F17+'wp 2'!F17+'wp 3'!F17+'wp 4'!F17+'wp 5'!F17+'wp 6'!F17+'wp 7'!F17+'wp 8'!F17</f>
        <v>5</v>
      </c>
      <c r="G17" s="16">
        <f>'wp 1'!G17+'wp 2'!G17+'wp 3'!G17+'wp 4'!G17+'wp 5'!G17+'wp 6'!G17+'wp 7'!G17+'wp 8'!G17</f>
        <v>0</v>
      </c>
      <c r="H17" s="16">
        <f t="shared" si="0"/>
        <v>10</v>
      </c>
      <c r="I17" s="32">
        <f t="shared" si="1"/>
        <v>0.04058441558441559</v>
      </c>
    </row>
    <row r="18" spans="1:9" ht="12.75">
      <c r="A18" s="10" t="str">
        <f>'wp 1'!A18</f>
        <v>IRUTIC</v>
      </c>
      <c r="B18" s="10" t="str">
        <f>'wp 1'!B18</f>
        <v>res</v>
      </c>
      <c r="C18" s="10" t="str">
        <f>'wp 1'!C18</f>
        <v>FRA</v>
      </c>
      <c r="D18" s="17">
        <f>'wp 1'!D18+'wp 2'!D18+'wp 3'!D18+'wp 4'!D18+'wp 5'!D18+'wp 6'!D18+'wp 7'!D18+'wp 8'!D18</f>
        <v>0</v>
      </c>
      <c r="E18" s="17">
        <f>'wp 1'!E18+'wp 2'!E18+'wp 3'!E18+'wp 4'!E18+'wp 5'!E18+'wp 6'!E18+'wp 7'!E18+'wp 8'!E18</f>
        <v>4</v>
      </c>
      <c r="F18" s="17">
        <f>'wp 1'!F18+'wp 2'!F18+'wp 3'!F18+'wp 4'!F18+'wp 5'!F18+'wp 6'!F18+'wp 7'!F18+'wp 8'!F18</f>
        <v>2</v>
      </c>
      <c r="G18" s="17">
        <f>'wp 1'!G18+'wp 2'!G18+'wp 3'!G18+'wp 4'!G18+'wp 5'!G18+'wp 6'!G18+'wp 7'!G18+'wp 8'!G18</f>
        <v>0</v>
      </c>
      <c r="H18" s="17">
        <f t="shared" si="0"/>
        <v>6</v>
      </c>
      <c r="I18" s="33">
        <f t="shared" si="1"/>
        <v>0.024350649350649352</v>
      </c>
    </row>
    <row r="19" spans="1:9" ht="12.75">
      <c r="A19" s="9" t="str">
        <f>'wp 1'!A19</f>
        <v>ETRI</v>
      </c>
      <c r="B19" s="9" t="str">
        <f>'wp 1'!B19</f>
        <v>ind</v>
      </c>
      <c r="C19" s="9" t="str">
        <f>'wp 1'!C19</f>
        <v>KOR</v>
      </c>
      <c r="D19" s="16">
        <f>'wp 1'!D19+'wp 2'!D19+'wp 3'!D19+'wp 4'!D19+'wp 5'!D19+'wp 6'!D19+'wp 7'!D19+'wp 8'!D19</f>
        <v>0</v>
      </c>
      <c r="E19" s="16">
        <f>'wp 1'!E19+'wp 2'!E19+'wp 3'!E19+'wp 4'!E19+'wp 5'!E19+'wp 6'!E19+'wp 7'!E19+'wp 8'!E19</f>
        <v>3</v>
      </c>
      <c r="F19" s="16">
        <f>'wp 1'!F19+'wp 2'!F19+'wp 3'!F19+'wp 4'!F19+'wp 5'!F19+'wp 6'!F19+'wp 7'!F19+'wp 8'!F19</f>
        <v>3</v>
      </c>
      <c r="G19" s="16">
        <f>'wp 1'!G19+'wp 2'!G19+'wp 3'!G19+'wp 4'!G19+'wp 5'!G19+'wp 6'!G19+'wp 7'!G19+'wp 8'!G19</f>
        <v>0</v>
      </c>
      <c r="H19" s="16">
        <f t="shared" si="0"/>
        <v>6</v>
      </c>
      <c r="I19" s="32">
        <f t="shared" si="1"/>
        <v>0.024350649350649352</v>
      </c>
    </row>
    <row r="20" spans="1:9" ht="12.75">
      <c r="A20" s="10" t="str">
        <f>'wp 1'!A20</f>
        <v>Cardinal </v>
      </c>
      <c r="B20" s="10" t="str">
        <f>'wp 1'!B20</f>
        <v>sme</v>
      </c>
      <c r="C20" s="10" t="str">
        <f>'wp 1'!C20</f>
        <v>FIN</v>
      </c>
      <c r="D20" s="17">
        <f>'wp 1'!D20+'wp 2'!D20+'wp 3'!D20+'wp 4'!D20+'wp 5'!D20+'wp 6'!D20+'wp 7'!D20+'wp 8'!D20</f>
        <v>0</v>
      </c>
      <c r="E20" s="17">
        <f>'wp 1'!E20+'wp 2'!E20+'wp 3'!E20+'wp 4'!E20+'wp 5'!E20+'wp 6'!E20+'wp 7'!E20+'wp 8'!E20</f>
        <v>8</v>
      </c>
      <c r="F20" s="17">
        <f>'wp 1'!F20+'wp 2'!F20+'wp 3'!F20+'wp 4'!F20+'wp 5'!F20+'wp 6'!F20+'wp 7'!F20+'wp 8'!F20</f>
        <v>14</v>
      </c>
      <c r="G20" s="17">
        <f>'wp 1'!G20+'wp 2'!G20+'wp 3'!G20+'wp 4'!G20+'wp 5'!G20+'wp 6'!G20+'wp 7'!G20+'wp 8'!G20</f>
        <v>0</v>
      </c>
      <c r="H20" s="17">
        <f t="shared" si="0"/>
        <v>22</v>
      </c>
      <c r="I20" s="33">
        <f t="shared" si="1"/>
        <v>0.08928571428571429</v>
      </c>
    </row>
    <row r="21" spans="1:9" ht="12.75">
      <c r="A21" s="9" t="str">
        <f>'wp 1'!A21</f>
        <v>Prewise Oy</v>
      </c>
      <c r="B21" s="9" t="str">
        <f>'wp 1'!B21</f>
        <v>sme</v>
      </c>
      <c r="C21" s="9" t="str">
        <f>'wp 1'!C21</f>
        <v>FIN</v>
      </c>
      <c r="D21" s="16">
        <f>'wp 1'!D21+'wp 2'!D21+'wp 3'!D21+'wp 4'!D21+'wp 5'!D21+'wp 6'!D21+'wp 7'!D21+'wp 8'!D21</f>
        <v>0</v>
      </c>
      <c r="E21" s="16">
        <f>'wp 1'!E21+'wp 2'!E21+'wp 3'!E21+'wp 4'!E21+'wp 5'!E21+'wp 6'!E21+'wp 7'!E21+'wp 8'!E21</f>
        <v>6</v>
      </c>
      <c r="F21" s="16">
        <f>'wp 1'!F21+'wp 2'!F21+'wp 3'!F21+'wp 4'!F21+'wp 5'!F21+'wp 6'!F21+'wp 7'!F21+'wp 8'!F21</f>
        <v>6</v>
      </c>
      <c r="G21" s="16">
        <f>'wp 1'!G21+'wp 2'!G21+'wp 3'!G21+'wp 4'!G21+'wp 5'!G21+'wp 6'!G21+'wp 7'!G21+'wp 8'!G21</f>
        <v>0</v>
      </c>
      <c r="H21" s="16">
        <f t="shared" si="0"/>
        <v>12</v>
      </c>
      <c r="I21" s="32">
        <f t="shared" si="1"/>
        <v>0.048701298701298704</v>
      </c>
    </row>
    <row r="22" spans="1:9" ht="12.75">
      <c r="A22" s="10" t="str">
        <f>'wp 1'!A22</f>
        <v>UPM</v>
      </c>
      <c r="B22" s="10" t="str">
        <f>'wp 1'!B22</f>
        <v>Res</v>
      </c>
      <c r="C22" s="10" t="str">
        <f>'wp 1'!C22</f>
        <v>SPA</v>
      </c>
      <c r="D22" s="17">
        <f>'wp 1'!D22+'wp 2'!D22+'wp 3'!D22+'wp 4'!D22+'wp 5'!D22+'wp 6'!D22+'wp 7'!D22+'wp 8'!D22</f>
        <v>0</v>
      </c>
      <c r="E22" s="17">
        <f>'wp 1'!E22+'wp 2'!E22+'wp 3'!E22+'wp 4'!E22+'wp 5'!E22+'wp 6'!E22+'wp 7'!E22+'wp 8'!E22</f>
        <v>3</v>
      </c>
      <c r="F22" s="17">
        <f>'wp 1'!F22+'wp 2'!F22+'wp 3'!F22+'wp 4'!F22+'wp 5'!F22+'wp 6'!F22+'wp 7'!F22+'wp 8'!F22</f>
        <v>3</v>
      </c>
      <c r="G22" s="17">
        <f>'wp 1'!G22+'wp 2'!G22+'wp 3'!G22+'wp 4'!G22+'wp 5'!G22+'wp 6'!G22+'wp 7'!G22+'wp 8'!G22</f>
        <v>0</v>
      </c>
      <c r="H22" s="17">
        <f t="shared" si="0"/>
        <v>6</v>
      </c>
      <c r="I22" s="33">
        <f t="shared" si="1"/>
        <v>0.024350649350649352</v>
      </c>
    </row>
    <row r="23" spans="1:9" ht="12.75">
      <c r="A23" s="9" t="str">
        <f>'wp 1'!A23</f>
        <v>Saint Thomas</v>
      </c>
      <c r="B23" s="9" t="str">
        <f>'wp 1'!B23</f>
        <v>sme</v>
      </c>
      <c r="C23" s="9" t="str">
        <f>'wp 1'!C23</f>
        <v>FRA</v>
      </c>
      <c r="D23" s="16">
        <f>'wp 1'!D23+'wp 2'!D23+'wp 3'!D23+'wp 4'!D23+'wp 5'!D23+'wp 6'!D23+'wp 7'!D23+'wp 8'!D23</f>
        <v>0</v>
      </c>
      <c r="E23" s="16">
        <f>'wp 1'!E23+'wp 2'!E23+'wp 3'!E23+'wp 4'!E23+'wp 5'!E23+'wp 6'!E23+'wp 7'!E23+'wp 8'!E23</f>
        <v>6</v>
      </c>
      <c r="F23" s="16">
        <f>'wp 1'!F23+'wp 2'!F23+'wp 3'!F23+'wp 4'!F23+'wp 5'!F23+'wp 6'!F23+'wp 7'!F23+'wp 8'!F23</f>
        <v>5</v>
      </c>
      <c r="G23" s="16">
        <f>'wp 1'!G23+'wp 2'!G23+'wp 3'!G23+'wp 4'!G23+'wp 5'!G23+'wp 6'!G23+'wp 7'!G23+'wp 8'!G23</f>
        <v>0</v>
      </c>
      <c r="H23" s="16">
        <f t="shared" si="0"/>
        <v>11</v>
      </c>
      <c r="I23" s="32">
        <f t="shared" si="1"/>
        <v>0.044642857142857144</v>
      </c>
    </row>
    <row r="24" spans="1:9" ht="12.75">
      <c r="A24" s="10" t="str">
        <f>'wp 1'!A24</f>
        <v>CRP Henri Tudor </v>
      </c>
      <c r="B24" s="10" t="str">
        <f>'wp 1'!B24</f>
        <v>res</v>
      </c>
      <c r="C24" s="10" t="str">
        <f>'wp 1'!C24</f>
        <v>LUX</v>
      </c>
      <c r="D24" s="17">
        <f>'wp 1'!D24+'wp 2'!D24+'wp 3'!D24+'wp 4'!D24+'wp 5'!D24+'wp 6'!D24+'wp 7'!D24+'wp 8'!D24</f>
        <v>0</v>
      </c>
      <c r="E24" s="17">
        <f>'wp 1'!E24+'wp 2'!E24+'wp 3'!E24+'wp 4'!E24+'wp 5'!E24+'wp 6'!E24+'wp 7'!E24+'wp 8'!E24</f>
        <v>4.5</v>
      </c>
      <c r="F24" s="17">
        <f>'wp 1'!F24+'wp 2'!F24+'wp 3'!F24+'wp 4'!F24+'wp 5'!F24+'wp 6'!F24+'wp 7'!F24+'wp 8'!F24</f>
        <v>4.5</v>
      </c>
      <c r="G24" s="17">
        <f>'wp 1'!G24+'wp 2'!G24+'wp 3'!G24+'wp 4'!G24+'wp 5'!G24+'wp 6'!G24+'wp 7'!G24+'wp 8'!G24</f>
        <v>0</v>
      </c>
      <c r="H24" s="17">
        <f t="shared" si="0"/>
        <v>9</v>
      </c>
      <c r="I24" s="33">
        <f t="shared" si="1"/>
        <v>0.03652597402597403</v>
      </c>
    </row>
    <row r="25" spans="1:9" ht="12.75">
      <c r="A25" s="9" t="str">
        <f>'wp 1'!A25</f>
        <v>INRIA/Loria </v>
      </c>
      <c r="B25" s="9" t="str">
        <f>'wp 1'!B25</f>
        <v>res</v>
      </c>
      <c r="C25" s="9" t="str">
        <f>'wp 1'!C25</f>
        <v>FRA</v>
      </c>
      <c r="D25" s="16">
        <f>'wp 1'!D25+'wp 2'!D25+'wp 3'!D25+'wp 4'!D25+'wp 5'!D25+'wp 6'!D25+'wp 7'!D25+'wp 8'!D25</f>
        <v>0</v>
      </c>
      <c r="E25" s="16">
        <f>'wp 1'!E25+'wp 2'!E25+'wp 3'!E25+'wp 4'!E25+'wp 5'!E25+'wp 6'!E25+'wp 7'!E25+'wp 8'!E25</f>
        <v>3</v>
      </c>
      <c r="F25" s="16">
        <f>'wp 1'!F25+'wp 2'!F25+'wp 3'!F25+'wp 4'!F25+'wp 5'!F25+'wp 6'!F25+'wp 7'!F25+'wp 8'!F25</f>
        <v>3</v>
      </c>
      <c r="G25" s="16">
        <f>'wp 1'!G25+'wp 2'!G25+'wp 3'!G25+'wp 4'!G25+'wp 5'!G25+'wp 6'!G25+'wp 7'!G25+'wp 8'!G25</f>
        <v>0</v>
      </c>
      <c r="H25" s="16">
        <f t="shared" si="0"/>
        <v>6</v>
      </c>
      <c r="I25" s="32">
        <f t="shared" si="1"/>
        <v>0.024350649350649352</v>
      </c>
    </row>
    <row r="26" spans="1:9" ht="12.75">
      <c r="A26" s="10" t="str">
        <f>'wp 1'!A26</f>
        <v>ARTEMIS </v>
      </c>
      <c r="B26" s="10" t="str">
        <f>'wp 1'!B26</f>
        <v>res</v>
      </c>
      <c r="C26" s="10" t="str">
        <f>'wp 1'!C26</f>
        <v>FRA</v>
      </c>
      <c r="D26" s="17">
        <f>'wp 1'!D26+'wp 2'!D26+'wp 3'!D26+'wp 4'!D26+'wp 5'!D26+'wp 6'!D26+'wp 7'!D26+'wp 8'!D26</f>
        <v>0</v>
      </c>
      <c r="E26" s="17">
        <f>'wp 1'!E26+'wp 2'!E26+'wp 3'!E26+'wp 4'!E26+'wp 5'!E26+'wp 6'!E26+'wp 7'!E26+'wp 8'!E26</f>
        <v>5.45</v>
      </c>
      <c r="F26" s="17">
        <f>'wp 1'!F26+'wp 2'!F26+'wp 3'!F26+'wp 4'!F26+'wp 5'!F26+'wp 6'!F26+'wp 7'!F26+'wp 8'!F26</f>
        <v>6.05</v>
      </c>
      <c r="G26" s="17">
        <f>'wp 1'!G26+'wp 2'!G26+'wp 3'!G26+'wp 4'!G26+'wp 5'!G26+'wp 6'!G26+'wp 7'!G26+'wp 8'!G26</f>
        <v>0</v>
      </c>
      <c r="H26" s="17">
        <f t="shared" si="0"/>
        <v>11.5</v>
      </c>
      <c r="I26" s="33">
        <f t="shared" si="1"/>
        <v>0.04667207792207793</v>
      </c>
    </row>
    <row r="27" spans="1:9" ht="12.75">
      <c r="A27" s="9" t="str">
        <f>'wp 1'!A27</f>
        <v>TUE</v>
      </c>
      <c r="B27" s="9" t="str">
        <f>'wp 1'!B27</f>
        <v>res</v>
      </c>
      <c r="C27" s="9" t="str">
        <f>'wp 1'!C27</f>
        <v>NLD</v>
      </c>
      <c r="D27" s="16">
        <f>'wp 1'!D27+'wp 2'!D27+'wp 3'!D27+'wp 4'!D27+'wp 5'!D27+'wp 6'!D27+'wp 7'!D27+'wp 8'!D27</f>
        <v>0</v>
      </c>
      <c r="E27" s="16">
        <f>'wp 1'!E27+'wp 2'!E27+'wp 3'!E27+'wp 4'!E27+'wp 5'!E27+'wp 6'!E27+'wp 7'!E27+'wp 8'!E27</f>
        <v>3.2</v>
      </c>
      <c r="F27" s="16">
        <f>'wp 1'!F27+'wp 2'!F27+'wp 3'!F27+'wp 4'!F27+'wp 5'!F27+'wp 6'!F27+'wp 7'!F27+'wp 8'!F27</f>
        <v>3</v>
      </c>
      <c r="G27" s="16">
        <f>'wp 1'!G27+'wp 2'!G27+'wp 3'!G27+'wp 4'!G27+'wp 5'!G27+'wp 6'!G27+'wp 7'!G27+'wp 8'!G27</f>
        <v>0</v>
      </c>
      <c r="H27" s="16">
        <f t="shared" si="0"/>
        <v>6.2</v>
      </c>
      <c r="I27" s="32">
        <f t="shared" si="1"/>
        <v>0.025162337662337664</v>
      </c>
    </row>
    <row r="28" spans="1:9" ht="12.75">
      <c r="A28" s="10" t="str">
        <f>'wp 1'!A28</f>
        <v>CharToon</v>
      </c>
      <c r="B28" s="10" t="str">
        <f>'wp 1'!B28</f>
        <v>sme</v>
      </c>
      <c r="C28" s="10" t="str">
        <f>'wp 1'!C28</f>
        <v>NLD</v>
      </c>
      <c r="D28" s="17">
        <f>'wp 1'!D28+'wp 2'!D28+'wp 3'!D28+'wp 4'!D28+'wp 5'!D28+'wp 6'!D28+'wp 7'!D28+'wp 8'!D28</f>
        <v>0</v>
      </c>
      <c r="E28" s="17">
        <f>'wp 1'!E28+'wp 2'!E28+'wp 3'!E28+'wp 4'!E28+'wp 5'!E28+'wp 6'!E28+'wp 7'!E28+'wp 8'!E28</f>
        <v>1.5</v>
      </c>
      <c r="F28" s="17">
        <f>'wp 1'!F28+'wp 2'!F28+'wp 3'!F28+'wp 4'!F28+'wp 5'!F28+'wp 6'!F28+'wp 7'!F28+'wp 8'!F28</f>
        <v>2.2</v>
      </c>
      <c r="G28" s="17">
        <f>'wp 1'!G28+'wp 2'!G28+'wp 3'!G28+'wp 4'!G28+'wp 5'!G28+'wp 6'!G28+'wp 7'!G28+'wp 8'!G28</f>
        <v>0</v>
      </c>
      <c r="H28" s="17">
        <f t="shared" si="0"/>
        <v>3.7</v>
      </c>
      <c r="I28" s="33">
        <f t="shared" si="1"/>
        <v>0.015016233766233768</v>
      </c>
    </row>
    <row r="29" spans="1:9" ht="12.75">
      <c r="A29" s="9" t="str">
        <f>'wp 1'!A29</f>
        <v>Jutel Oy</v>
      </c>
      <c r="B29" s="9" t="str">
        <f>'wp 1'!B29</f>
        <v>sme</v>
      </c>
      <c r="C29" s="9" t="str">
        <f>'wp 1'!C29</f>
        <v>FIN</v>
      </c>
      <c r="D29" s="16">
        <f>'wp 1'!D29+'wp 2'!D29+'wp 3'!D29+'wp 4'!D29+'wp 5'!D29+'wp 6'!D29+'wp 7'!D29+'wp 8'!D29</f>
        <v>0</v>
      </c>
      <c r="E29" s="16">
        <f>'wp 1'!E29+'wp 2'!E29+'wp 3'!E29+'wp 4'!E29+'wp 5'!E29+'wp 6'!E29+'wp 7'!E29+'wp 8'!E29</f>
        <v>3</v>
      </c>
      <c r="F29" s="16">
        <f>'wp 1'!F29+'wp 2'!F29+'wp 3'!F29+'wp 4'!F29+'wp 5'!F29+'wp 6'!F29+'wp 7'!F29+'wp 8'!F29</f>
        <v>3</v>
      </c>
      <c r="G29" s="16">
        <f>'wp 1'!G29+'wp 2'!G29+'wp 3'!G29+'wp 4'!G29+'wp 5'!G29+'wp 6'!G29+'wp 7'!G29+'wp 8'!G29</f>
        <v>0</v>
      </c>
      <c r="H29" s="16">
        <f t="shared" si="0"/>
        <v>6</v>
      </c>
      <c r="I29" s="32">
        <f t="shared" si="1"/>
        <v>0.024350649350649352</v>
      </c>
    </row>
    <row r="30" spans="1:9" s="4" customFormat="1" ht="12.75">
      <c r="A30" s="10" t="str">
        <f>'wp 1'!A30</f>
        <v>UVIGO</v>
      </c>
      <c r="B30" s="10" t="str">
        <f>'wp 1'!B30</f>
        <v>res</v>
      </c>
      <c r="C30" s="10" t="str">
        <f>'wp 1'!C30</f>
        <v>SPA</v>
      </c>
      <c r="D30" s="17">
        <f>'wp 1'!D30+'wp 2'!D30+'wp 3'!D30+'wp 4'!D30+'wp 5'!D30+'wp 6'!D30+'wp 7'!D30+'wp 8'!D30</f>
        <v>0</v>
      </c>
      <c r="E30" s="17">
        <f>'wp 1'!E30+'wp 2'!E30+'wp 3'!E30+'wp 4'!E30+'wp 5'!E30+'wp 6'!E30+'wp 7'!E30+'wp 8'!E30</f>
        <v>3</v>
      </c>
      <c r="F30" s="17">
        <f>'wp 1'!F30+'wp 2'!F30+'wp 3'!F30+'wp 4'!F30+'wp 5'!F30+'wp 6'!F30+'wp 7'!F30+'wp 8'!F30</f>
        <v>3</v>
      </c>
      <c r="G30" s="17">
        <f>'wp 1'!G30+'wp 2'!G30+'wp 3'!G30+'wp 4'!G30+'wp 5'!G30+'wp 6'!G30+'wp 7'!G30+'wp 8'!G30</f>
        <v>0</v>
      </c>
      <c r="H30" s="17">
        <f t="shared" si="0"/>
        <v>6</v>
      </c>
      <c r="I30" s="33">
        <f aca="true" t="shared" si="2" ref="I30:I40">H30/H$41</f>
        <v>0.024350649350649352</v>
      </c>
    </row>
    <row r="31" spans="1:9" ht="12.75">
      <c r="A31" s="9">
        <f>'wp 1'!A31</f>
        <v>0</v>
      </c>
      <c r="B31" s="9">
        <f>'wp 1'!B31</f>
        <v>0</v>
      </c>
      <c r="C31" s="9">
        <f>'wp 1'!C31</f>
        <v>0</v>
      </c>
      <c r="D31" s="16">
        <f>'wp 1'!D31+'wp 2'!D31+'wp 3'!D31+'wp 4'!D31+'wp 5'!D31+'wp 6'!D31+'wp 7'!D31+'wp 8'!D31</f>
        <v>0</v>
      </c>
      <c r="E31" s="16">
        <f>'wp 1'!E31+'wp 2'!E31+'wp 3'!E31+'wp 4'!E31+'wp 5'!E31+'wp 6'!E31+'wp 7'!E31+'wp 8'!E31</f>
        <v>0</v>
      </c>
      <c r="F31" s="16">
        <f>'wp 1'!F31+'wp 2'!F31+'wp 3'!F31+'wp 4'!F31+'wp 5'!F31+'wp 6'!F31+'wp 7'!F31+'wp 8'!F31</f>
        <v>0</v>
      </c>
      <c r="G31" s="16">
        <f>'wp 1'!G31+'wp 2'!G31+'wp 3'!G31+'wp 4'!G31+'wp 5'!G31+'wp 6'!G31+'wp 7'!G31+'wp 8'!G31</f>
        <v>0</v>
      </c>
      <c r="H31" s="16">
        <f t="shared" si="0"/>
        <v>0</v>
      </c>
      <c r="I31" s="32">
        <f t="shared" si="2"/>
        <v>0</v>
      </c>
    </row>
    <row r="32" spans="1:9" s="4" customFormat="1" ht="12.75">
      <c r="A32" s="10">
        <f>'wp 1'!A32</f>
        <v>0</v>
      </c>
      <c r="B32" s="10">
        <f>'wp 1'!B32</f>
        <v>0</v>
      </c>
      <c r="C32" s="10">
        <f>'wp 1'!C32</f>
        <v>0</v>
      </c>
      <c r="D32" s="17">
        <f>'wp 1'!D32+'wp 2'!D32+'wp 3'!D32+'wp 4'!D32+'wp 5'!D32+'wp 6'!D32+'wp 7'!D32+'wp 8'!D32</f>
        <v>0</v>
      </c>
      <c r="E32" s="17">
        <f>'wp 1'!E32+'wp 2'!E32+'wp 3'!E32+'wp 4'!E32+'wp 5'!E32+'wp 6'!E32+'wp 7'!E32+'wp 8'!E32</f>
        <v>0</v>
      </c>
      <c r="F32" s="17">
        <f>'wp 1'!F32+'wp 2'!F32+'wp 3'!F32+'wp 4'!F32+'wp 5'!F32+'wp 6'!F32+'wp 7'!F32+'wp 8'!F32</f>
        <v>0</v>
      </c>
      <c r="G32" s="17">
        <f>'wp 1'!G32+'wp 2'!G32+'wp 3'!G32+'wp 4'!G32+'wp 5'!G32+'wp 6'!G32+'wp 7'!G32+'wp 8'!G32</f>
        <v>0</v>
      </c>
      <c r="H32" s="17">
        <f t="shared" si="0"/>
        <v>0</v>
      </c>
      <c r="I32" s="33">
        <f t="shared" si="2"/>
        <v>0</v>
      </c>
    </row>
    <row r="33" spans="1:9" ht="12.75">
      <c r="A33" s="9">
        <f>'wp 1'!A33</f>
        <v>0</v>
      </c>
      <c r="B33" s="9">
        <f>'wp 1'!B33</f>
        <v>0</v>
      </c>
      <c r="C33" s="9">
        <f>'wp 1'!C33</f>
        <v>0</v>
      </c>
      <c r="D33" s="16">
        <f>'wp 1'!D33+'wp 2'!D33+'wp 3'!D33+'wp 4'!D33+'wp 5'!D33+'wp 6'!D33+'wp 7'!D33+'wp 8'!D33</f>
        <v>0</v>
      </c>
      <c r="E33" s="16">
        <f>'wp 1'!E33+'wp 2'!E33+'wp 3'!E33+'wp 4'!E33+'wp 5'!E33+'wp 6'!E33+'wp 7'!E33+'wp 8'!E33</f>
        <v>0</v>
      </c>
      <c r="F33" s="16">
        <f>'wp 1'!F33+'wp 2'!F33+'wp 3'!F33+'wp 4'!F33+'wp 5'!F33+'wp 6'!F33+'wp 7'!F33+'wp 8'!F33</f>
        <v>0</v>
      </c>
      <c r="G33" s="16">
        <f>'wp 1'!G33+'wp 2'!G33+'wp 3'!G33+'wp 4'!G33+'wp 5'!G33+'wp 6'!G33+'wp 7'!G33+'wp 8'!G33</f>
        <v>0</v>
      </c>
      <c r="H33" s="16">
        <f t="shared" si="0"/>
        <v>0</v>
      </c>
      <c r="I33" s="32">
        <f t="shared" si="2"/>
        <v>0</v>
      </c>
    </row>
    <row r="34" spans="1:9" s="4" customFormat="1" ht="12.75">
      <c r="A34" s="10">
        <f>'wp 1'!A34</f>
        <v>0</v>
      </c>
      <c r="B34" s="10">
        <f>'wp 1'!B34</f>
        <v>0</v>
      </c>
      <c r="C34" s="10">
        <f>'wp 1'!C34</f>
        <v>0</v>
      </c>
      <c r="D34" s="17">
        <f>'wp 1'!D34+'wp 2'!D34+'wp 3'!D34+'wp 4'!D34+'wp 5'!D34+'wp 6'!D34+'wp 7'!D34+'wp 8'!D34</f>
        <v>0</v>
      </c>
      <c r="E34" s="17">
        <f>'wp 1'!E34+'wp 2'!E34+'wp 3'!E34+'wp 4'!E34+'wp 5'!E34+'wp 6'!E34+'wp 7'!E34+'wp 8'!E34</f>
        <v>0</v>
      </c>
      <c r="F34" s="17">
        <f>'wp 1'!F34+'wp 2'!F34+'wp 3'!F34+'wp 4'!F34+'wp 5'!F34+'wp 6'!F34+'wp 7'!F34+'wp 8'!F34</f>
        <v>0</v>
      </c>
      <c r="G34" s="17">
        <f>'wp 1'!G34+'wp 2'!G34+'wp 3'!G34+'wp 4'!G34+'wp 5'!G34+'wp 6'!G34+'wp 7'!G34+'wp 8'!G34</f>
        <v>0</v>
      </c>
      <c r="H34" s="17">
        <f t="shared" si="0"/>
        <v>0</v>
      </c>
      <c r="I34" s="33">
        <f t="shared" si="2"/>
        <v>0</v>
      </c>
    </row>
    <row r="35" spans="1:9" ht="12.75">
      <c r="A35" s="9">
        <f>'wp 1'!A35</f>
        <v>0</v>
      </c>
      <c r="B35" s="9">
        <f>'wp 1'!B35</f>
        <v>0</v>
      </c>
      <c r="C35" s="9">
        <f>'wp 1'!C35</f>
        <v>0</v>
      </c>
      <c r="D35" s="16">
        <f>'wp 1'!D35+'wp 2'!D35+'wp 3'!D35+'wp 4'!D35+'wp 5'!D35+'wp 6'!D35+'wp 7'!D35+'wp 8'!D35</f>
        <v>0</v>
      </c>
      <c r="E35" s="16">
        <f>'wp 1'!E35+'wp 2'!E35+'wp 3'!E35+'wp 4'!E35+'wp 5'!E35+'wp 6'!E35+'wp 7'!E35+'wp 8'!E35</f>
        <v>0</v>
      </c>
      <c r="F35" s="16">
        <f>'wp 1'!F35+'wp 2'!F35+'wp 3'!F35+'wp 4'!F35+'wp 5'!F35+'wp 6'!F35+'wp 7'!F35+'wp 8'!F35</f>
        <v>0</v>
      </c>
      <c r="G35" s="16">
        <f>'wp 1'!G35+'wp 2'!G35+'wp 3'!G35+'wp 4'!G35+'wp 5'!G35+'wp 6'!G35+'wp 7'!G35+'wp 8'!G35</f>
        <v>0</v>
      </c>
      <c r="H35" s="16">
        <f t="shared" si="0"/>
        <v>0</v>
      </c>
      <c r="I35" s="32">
        <f t="shared" si="2"/>
        <v>0</v>
      </c>
    </row>
    <row r="36" spans="1:9" s="4" customFormat="1" ht="12.75">
      <c r="A36" s="10">
        <f>'wp 1'!A36</f>
        <v>0</v>
      </c>
      <c r="B36" s="10">
        <f>'wp 1'!B36</f>
        <v>0</v>
      </c>
      <c r="C36" s="10">
        <f>'wp 1'!C36</f>
        <v>0</v>
      </c>
      <c r="D36" s="17">
        <f>'wp 1'!D36+'wp 2'!D36+'wp 3'!D36+'wp 4'!D36+'wp 5'!D36+'wp 6'!D36+'wp 7'!D36+'wp 8'!D36</f>
        <v>0</v>
      </c>
      <c r="E36" s="17">
        <f>'wp 1'!E36+'wp 2'!E36+'wp 3'!E36+'wp 4'!E36+'wp 5'!E36+'wp 6'!E36+'wp 7'!E36+'wp 8'!E36</f>
        <v>0</v>
      </c>
      <c r="F36" s="17">
        <f>'wp 1'!F36+'wp 2'!F36+'wp 3'!F36+'wp 4'!F36+'wp 5'!F36+'wp 6'!F36+'wp 7'!F36+'wp 8'!F36</f>
        <v>0</v>
      </c>
      <c r="G36" s="17">
        <f>'wp 1'!G36+'wp 2'!G36+'wp 3'!G36+'wp 4'!G36+'wp 5'!G36+'wp 6'!G36+'wp 7'!G36+'wp 8'!G36</f>
        <v>0</v>
      </c>
      <c r="H36" s="17">
        <f>SUM(D36:G36)</f>
        <v>0</v>
      </c>
      <c r="I36" s="33">
        <f t="shared" si="2"/>
        <v>0</v>
      </c>
    </row>
    <row r="37" spans="1:9" s="4" customFormat="1" ht="12.75">
      <c r="A37" s="9">
        <f>'wp 1'!A37</f>
        <v>0</v>
      </c>
      <c r="B37" s="9">
        <f>'wp 1'!B37</f>
        <v>0</v>
      </c>
      <c r="C37" s="9">
        <f>'wp 1'!C37</f>
        <v>0</v>
      </c>
      <c r="D37" s="16">
        <f>'wp 1'!D37+'wp 2'!D37+'wp 3'!D37+'wp 4'!D37+'wp 5'!D37+'wp 6'!D37+'wp 7'!D37+'wp 8'!D37</f>
        <v>0</v>
      </c>
      <c r="E37" s="16">
        <f>'wp 1'!E37+'wp 2'!E37+'wp 3'!E37+'wp 4'!E37+'wp 5'!E37+'wp 6'!E37+'wp 7'!E37+'wp 8'!E37</f>
        <v>0</v>
      </c>
      <c r="F37" s="16">
        <f>'wp 1'!F37+'wp 2'!F37+'wp 3'!F37+'wp 4'!F37+'wp 5'!F37+'wp 6'!F37+'wp 7'!F37+'wp 8'!F37</f>
        <v>0</v>
      </c>
      <c r="G37" s="16">
        <f>'wp 1'!G37+'wp 2'!G37+'wp 3'!G37+'wp 4'!G37+'wp 5'!G37+'wp 6'!G37+'wp 7'!G37+'wp 8'!G37</f>
        <v>0</v>
      </c>
      <c r="H37" s="16">
        <f>SUM(D37:G37)</f>
        <v>0</v>
      </c>
      <c r="I37" s="32">
        <f t="shared" si="2"/>
        <v>0</v>
      </c>
    </row>
    <row r="38" spans="1:9" s="4" customFormat="1" ht="12.75">
      <c r="A38" s="10">
        <f>'wp 1'!A38</f>
        <v>0</v>
      </c>
      <c r="B38" s="10">
        <f>'wp 1'!B38</f>
        <v>0</v>
      </c>
      <c r="C38" s="10">
        <f>'wp 1'!C38</f>
        <v>0</v>
      </c>
      <c r="D38" s="17">
        <f>'wp 1'!D38+'wp 2'!D38+'wp 3'!D38+'wp 4'!D38+'wp 5'!D38+'wp 6'!D38+'wp 7'!D38+'wp 8'!D38</f>
        <v>0</v>
      </c>
      <c r="E38" s="17">
        <f>'wp 1'!E38+'wp 2'!E38+'wp 3'!E38+'wp 4'!E38+'wp 5'!E38+'wp 6'!E38+'wp 7'!E38+'wp 8'!E38</f>
        <v>0</v>
      </c>
      <c r="F38" s="17">
        <f>'wp 1'!F38+'wp 2'!F38+'wp 3'!F38+'wp 4'!F38+'wp 5'!F38+'wp 6'!F38+'wp 7'!F38+'wp 8'!F38</f>
        <v>0</v>
      </c>
      <c r="G38" s="17">
        <f>'wp 1'!G38+'wp 2'!G38+'wp 3'!G38+'wp 4'!G38+'wp 5'!G38+'wp 6'!G38+'wp 7'!G38+'wp 8'!G38</f>
        <v>0</v>
      </c>
      <c r="H38" s="17">
        <f t="shared" si="0"/>
        <v>0</v>
      </c>
      <c r="I38" s="33">
        <f t="shared" si="2"/>
        <v>0</v>
      </c>
    </row>
    <row r="39" spans="1:9" s="4" customFormat="1" ht="12.75">
      <c r="A39" s="9">
        <f>'wp 1'!A39</f>
        <v>0</v>
      </c>
      <c r="B39" s="9">
        <f>'wp 1'!B39</f>
        <v>0</v>
      </c>
      <c r="C39" s="9">
        <f>'wp 1'!C39</f>
        <v>0</v>
      </c>
      <c r="D39" s="16">
        <f>'wp 1'!D39+'wp 2'!D39+'wp 3'!D39+'wp 4'!D39+'wp 5'!D39+'wp 6'!D39+'wp 7'!D39+'wp 8'!D39</f>
        <v>0</v>
      </c>
      <c r="E39" s="16">
        <f>'wp 1'!E39+'wp 2'!E39+'wp 3'!E39+'wp 4'!E39+'wp 5'!E39+'wp 6'!E39+'wp 7'!E39+'wp 8'!E39</f>
        <v>0</v>
      </c>
      <c r="F39" s="16">
        <f>'wp 1'!F39+'wp 2'!F39+'wp 3'!F39+'wp 4'!F39+'wp 5'!F39+'wp 6'!F39+'wp 7'!F39+'wp 8'!F39</f>
        <v>0</v>
      </c>
      <c r="G39" s="16">
        <f>'wp 1'!G39+'wp 2'!G39+'wp 3'!G39+'wp 4'!G39+'wp 5'!G39+'wp 6'!G39+'wp 7'!G39+'wp 8'!G39</f>
        <v>0</v>
      </c>
      <c r="H39" s="16">
        <f t="shared" si="0"/>
        <v>0</v>
      </c>
      <c r="I39" s="32">
        <f t="shared" si="2"/>
        <v>0</v>
      </c>
    </row>
    <row r="40" spans="1:9" ht="12.75">
      <c r="A40" s="10">
        <f>'wp 1'!A40</f>
        <v>0</v>
      </c>
      <c r="B40" s="10">
        <f>'wp 1'!B40</f>
        <v>0</v>
      </c>
      <c r="C40" s="10">
        <f>'wp 1'!C40</f>
        <v>0</v>
      </c>
      <c r="D40" s="17">
        <f>'wp 1'!D40+'wp 2'!D40+'wp 3'!D40+'wp 4'!D40+'wp 5'!D40+'wp 6'!D40+'wp 7'!D40+'wp 8'!D40</f>
        <v>0</v>
      </c>
      <c r="E40" s="17">
        <f>'wp 1'!E40+'wp 2'!E40+'wp 3'!E40+'wp 4'!E40+'wp 5'!E40+'wp 6'!E40+'wp 7'!E40+'wp 8'!E40</f>
        <v>0</v>
      </c>
      <c r="F40" s="17">
        <f>'wp 1'!F40+'wp 2'!F40+'wp 3'!F40+'wp 4'!F40+'wp 5'!F40+'wp 6'!F40+'wp 7'!F40+'wp 8'!F40</f>
        <v>0</v>
      </c>
      <c r="G40" s="17">
        <f>'wp 1'!G40+'wp 2'!G40+'wp 3'!G40+'wp 4'!G40+'wp 5'!G40+'wp 6'!G40+'wp 7'!G40+'wp 8'!G40</f>
        <v>0</v>
      </c>
      <c r="H40" s="17">
        <f>SUM(D40:G40)</f>
        <v>0</v>
      </c>
      <c r="I40" s="33">
        <f t="shared" si="2"/>
        <v>0</v>
      </c>
    </row>
    <row r="41" spans="1:9" ht="12.75">
      <c r="A41" s="2" t="s">
        <v>3</v>
      </c>
      <c r="B41" s="14"/>
      <c r="C41" s="2"/>
      <c r="D41" s="24">
        <f aca="true" t="shared" si="3" ref="D41:I41">SUM(D10:D40)</f>
        <v>0</v>
      </c>
      <c r="E41" s="24">
        <f t="shared" si="3"/>
        <v>114.4</v>
      </c>
      <c r="F41" s="24">
        <f t="shared" si="3"/>
        <v>132</v>
      </c>
      <c r="G41" s="24">
        <f t="shared" si="3"/>
        <v>0</v>
      </c>
      <c r="H41" s="24">
        <f t="shared" si="3"/>
        <v>246.39999999999998</v>
      </c>
      <c r="I41" s="19">
        <f t="shared" si="3"/>
        <v>1</v>
      </c>
    </row>
    <row r="42" spans="4:8" ht="12.75">
      <c r="D42" s="28"/>
      <c r="E42" s="28"/>
      <c r="F42" s="28"/>
      <c r="G42" s="28"/>
      <c r="H42" s="28"/>
    </row>
  </sheetData>
  <sheetProtection password="86B9" sheet="1" objects="1" scenarios="1"/>
  <mergeCells count="1">
    <mergeCell ref="D8:H8"/>
  </mergeCells>
  <conditionalFormatting sqref="A10:I40">
    <cfRule type="cellIs" priority="1" dxfId="0" operator="greaterThan" stopIfTrue="1">
      <formula>0</formula>
    </cfRule>
  </conditionalFormatting>
  <conditionalFormatting sqref="I41">
    <cfRule type="cellIs" priority="2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Eindhoven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ITEA</dc:creator>
  <cp:keywords/>
  <dc:description/>
  <cp:lastModifiedBy>bakerk</cp:lastModifiedBy>
  <cp:lastPrinted>2001-06-13T08:55:57Z</cp:lastPrinted>
  <dcterms:created xsi:type="dcterms:W3CDTF">2001-04-23T07:29:37Z</dcterms:created>
  <dcterms:modified xsi:type="dcterms:W3CDTF">2004-09-24T13:14:57Z</dcterms:modified>
  <cp:category/>
  <cp:version/>
  <cp:contentType/>
  <cp:contentStatus/>
</cp:coreProperties>
</file>